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Contrattazione Integrativa" sheetId="7" r:id="rId7"/>
    <sheet name="Visualizzazione Limite 2016" sheetId="8" r:id="rId8"/>
    <sheet name="SI_1" sheetId="9" r:id="rId9"/>
    <sheet name="SICI" sheetId="10" r:id="rId10"/>
    <sheet name="t1" sheetId="11" r:id="rId11"/>
    <sheet name="t2" sheetId="12" r:id="rId12"/>
    <sheet name="t2a" sheetId="13" r:id="rId13"/>
    <sheet name="t3" sheetId="14" r:id="rId14"/>
    <sheet name="t4" sheetId="15" r:id="rId15"/>
    <sheet name="t5" sheetId="16" r:id="rId16"/>
    <sheet name="t6" sheetId="17" r:id="rId17"/>
    <sheet name="t7" sheetId="18" r:id="rId18"/>
    <sheet name="t8" sheetId="19" r:id="rId19"/>
    <sheet name="t9" sheetId="20" r:id="rId20"/>
    <sheet name="t11" sheetId="21" r:id="rId21"/>
    <sheet name="t12" sheetId="22" r:id="rId22"/>
    <sheet name="t13" sheetId="23" r:id="rId23"/>
    <sheet name="t14" sheetId="24" r:id="rId24"/>
    <sheet name="t15" sheetId="25" r:id="rId25"/>
    <sheet name="SchedaRiconciliazione" sheetId="26" r:id="rId26"/>
  </sheets>
  <definedNames/>
  <calcPr fullCalcOnLoad="1"/>
</workbook>
</file>

<file path=xl/sharedStrings.xml><?xml version="1.0" encoding="utf-8"?>
<sst xmlns="http://schemas.openxmlformats.org/spreadsheetml/2006/main" count="1440" uniqueCount="658">
  <si>
    <t>Stampa  Intero Modello  in data : 20/7/2022</t>
  </si>
  <si>
    <t xml:space="preserve">Tipo Rilevazione : </t>
  </si>
  <si>
    <t>CONSUNTIVAZIONE SPESE</t>
  </si>
  <si>
    <t xml:space="preserve">Anno : </t>
  </si>
  <si>
    <t>2021</t>
  </si>
  <si>
    <t xml:space="preserve">Tipo Istituzione : </t>
  </si>
  <si>
    <t>CAMERE DI COMMERCIO INDUSTRIA ARTIGIANATO E AGRICOLTURA</t>
  </si>
  <si>
    <t xml:space="preserve">Istituzione : </t>
  </si>
  <si>
    <t>9732 - CAMERA DI COMMERCIO DI FIRENZE</t>
  </si>
  <si>
    <t xml:space="preserve">Contratto : </t>
  </si>
  <si>
    <t>REGIONI E AUT.LOC. (CCNL NAZ.)</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</si>
  <si>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</si>
  <si>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</si>
  <si>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</si>
  <si>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</si>
  <si>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</si>
  <si>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</si>
  <si>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</si>
  <si>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</si>
  <si>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</si>
  <si>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</si>
  <si>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</si>
  <si>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</si>
  <si>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</si>
  <si>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</si>
  <si>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</si>
  <si>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</si>
  <si>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</si>
  <si>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</si>
  <si>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</si>
  <si>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</si>
  <si>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</si>
  <si>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</si>
  <si>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</si>
  <si>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</si>
  <si>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</si>
  <si>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</si>
  <si>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</si>
  <si>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</si>
  <si>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</si>
  <si>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</si>
  <si>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</si>
  <si>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</si>
  <si>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</si>
  <si>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</si>
  <si>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Il Modello inviato risulta certificato in data : 20/07/2022</t>
  </si>
  <si>
    <t>Il Modello inviato ? stato certificato la prima volta in data : 20/07/2022</t>
  </si>
  <si>
    <t>Riepilogo Anomalie</t>
  </si>
  <si>
    <t>NSIS</t>
  </si>
  <si>
    <t>SQ1</t>
  </si>
  <si>
    <t>SQ2</t>
  </si>
  <si>
    <t>SQ3</t>
  </si>
  <si>
    <t>SQ4</t>
  </si>
  <si>
    <t>SQ5</t>
  </si>
  <si>
    <t>SQ6</t>
  </si>
  <si>
    <t>SQ7</t>
  </si>
  <si>
    <t>SQ8</t>
  </si>
  <si>
    <t>SQ9</t>
  </si>
  <si>
    <t>SQ10</t>
  </si>
  <si>
    <t>Stato</t>
  </si>
  <si>
    <t>-</t>
  </si>
  <si>
    <t>NO</t>
  </si>
  <si>
    <t>IN1</t>
  </si>
  <si>
    <t>IN2</t>
  </si>
  <si>
    <t>IN3</t>
  </si>
  <si>
    <t>IN4</t>
  </si>
  <si>
    <t>IN5</t>
  </si>
  <si>
    <t>IN6</t>
  </si>
  <si>
    <t>IN7</t>
  </si>
  <si>
    <t>IN8</t>
  </si>
  <si>
    <t>IN9</t>
  </si>
  <si>
    <t>IN10</t>
  </si>
  <si>
    <t>IN11</t>
  </si>
  <si>
    <t>IN12</t>
  </si>
  <si>
    <t>IN13</t>
  </si>
  <si>
    <t>IN14</t>
  </si>
  <si>
    <t>IN15</t>
  </si>
  <si>
    <t>IN16</t>
  </si>
  <si>
    <t>IN17</t>
  </si>
  <si>
    <t>Qualora presenti, il dettaglio delle anomalie e delle giustificazioni addotte dall'amministrazione alle incongruenze ? riportato nel "PDF delle anomalie" che dovr?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</si>
  <si>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</si>
  <si>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</si>
  <si>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</si>
  <si>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 xml:space="preserve">"Non applicabile per il contratto corrente" se lo stato ha valore "-";
</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</si>
  <si>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</si>
  <si>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</si>
  <si>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</si>
  <si>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</si>
  <si>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20/07/2022 01:48:10</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</si>
  <si>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</si>
  <si>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</si>
  <si>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</si>
  <si>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</si>
  <si>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</si>
  <si>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2019</t>
  </si>
  <si>
    <t>2020</t>
  </si>
  <si>
    <t>DIRETTORI GENERALI</t>
  </si>
  <si>
    <t xml:space="preserve">DIRIGENTI </t>
  </si>
  <si>
    <t>CATEGORIA D</t>
  </si>
  <si>
    <t>CATEGORIA C</t>
  </si>
  <si>
    <t>CATEGORIA B</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</si>
  <si>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</si>
  <si>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</si>
  <si>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</si>
  <si>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</si>
  <si>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</si>
  <si>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</si>
  <si>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</si>
  <si>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</si>
  <si>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</si>
  <si>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</si>
  <si>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1</t>
  </si>
  <si>
    <t>0,92</t>
  </si>
  <si>
    <t>2,08</t>
  </si>
  <si>
    <t>3</t>
  </si>
  <si>
    <t>4</t>
  </si>
  <si>
    <t>45,93</t>
  </si>
  <si>
    <t>43,03</t>
  </si>
  <si>
    <t>40,25</t>
  </si>
  <si>
    <t>56,96</t>
  </si>
  <si>
    <t>55,59</t>
  </si>
  <si>
    <t>62,74</t>
  </si>
  <si>
    <t>12,51</t>
  </si>
  <si>
    <t>9,33</t>
  </si>
  <si>
    <t>8,83</t>
  </si>
  <si>
    <t>118,47</t>
  </si>
  <si>
    <t>111,87</t>
  </si>
  <si>
    <t>115,82</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</si>
  <si>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</si>
  <si>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</si>
  <si>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</si>
  <si>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</si>
  <si>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</si>
  <si>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</si>
  <si>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</si>
  <si>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</si>
  <si>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</si>
  <si>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</si>
  <si>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</si>
  <si>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</si>
  <si>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</si>
  <si>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</si>
  <si>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Flessibile (Tab.2A) - Dati riepilogativi dell'ultimo triennio</t>
  </si>
  <si>
    <t>Personale a tempo determinato n. dipendenti T2A</t>
  </si>
  <si>
    <t>Personale con contratti di collaborazione coordinata e continuativa</t>
  </si>
  <si>
    <t>TOTALE</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</si>
  <si>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</si>
  <si>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</si>
  <si>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</si>
  <si>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</si>
  <si>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</si>
  <si>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</si>
  <si>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</si>
  <si>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</si>
  <si>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</si>
  <si>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</si>
  <si>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</si>
  <si>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</si>
  <si>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</si>
  <si>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</si>
  <si>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</si>
  <si>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</si>
  <si>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</si>
  <si>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</si>
  <si>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</si>
  <si>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</si>
  <si>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</si>
  <si>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</si>
  <si>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</si>
  <si>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Contrattazione Integrativa - Dati riepilogativi dell'ultimo triennio</t>
  </si>
  <si>
    <t>Macrocategoria</t>
  </si>
  <si>
    <t>Fondo</t>
  </si>
  <si>
    <t>Risorse per il finanziamento del fondo (voci di entrata)</t>
  </si>
  <si>
    <t>Utilizzo del fondo (voci di uscita)</t>
  </si>
  <si>
    <t>PERSONALE NON DIRIGENTE</t>
  </si>
  <si>
    <t>Fondo risorse decentrate</t>
  </si>
  <si>
    <t>1.106.260</t>
  </si>
  <si>
    <t>1.035.501</t>
  </si>
  <si>
    <t>1.154.871</t>
  </si>
  <si>
    <t>1.072.729</t>
  </si>
  <si>
    <t>986.081</t>
  </si>
  <si>
    <t>1.111.700</t>
  </si>
  <si>
    <t>Posizioni organizzative (bilancio)</t>
  </si>
  <si>
    <t>182.500</t>
  </si>
  <si>
    <t>180.843</t>
  </si>
  <si>
    <t>181.113</t>
  </si>
  <si>
    <t>181.362</t>
  </si>
  <si>
    <t>Straordinario (bilancio)</t>
  </si>
  <si>
    <t>123.744</t>
  </si>
  <si>
    <t>64.261</t>
  </si>
  <si>
    <t>62.586</t>
  </si>
  <si>
    <t>DIRIGENTI</t>
  </si>
  <si>
    <t>Risorse per la retribuzione di posizione e di risultato</t>
  </si>
  <si>
    <t>325.000</t>
  </si>
  <si>
    <t>332.537</t>
  </si>
  <si>
    <t>329.853</t>
  </si>
  <si>
    <t>268.798</t>
  </si>
  <si>
    <t>323.484</t>
  </si>
  <si>
    <t>328.666</t>
  </si>
  <si>
    <t>SEGRETARI</t>
  </si>
  <si>
    <t>Segretario comunale e provinciale (bilancio)</t>
  </si>
  <si>
    <t>0</t>
  </si>
  <si>
    <t>Visualizzazione Limite 2016</t>
  </si>
  <si>
    <t>Il sistema controlla che il totale delle risorse della T15, detratte le voci non soggette alla verifica al limite 2016 indicate nella voce LEG398, sia inferiore al limite 2016 indicato nella voce LEG428, con tolleranza di 1000 €.</t>
  </si>
  <si>
    <t>Voce</t>
  </si>
  <si>
    <t>Totale Amministrazione</t>
  </si>
  <si>
    <t>Totale risorse tabella 15</t>
  </si>
  <si>
    <t>329853</t>
  </si>
  <si>
    <t>1459211</t>
  </si>
  <si>
    <t>1789064</t>
  </si>
  <si>
    <t>Totale voci non rilevanti ai fini della verifica del limite 2016 (#)</t>
  </si>
  <si>
    <t>7537</t>
  </si>
  <si>
    <t>163018</t>
  </si>
  <si>
    <t>170555</t>
  </si>
  <si>
    <t>Totale risorse soggette alla verifica del limite (a-b)</t>
  </si>
  <si>
    <t>322316</t>
  </si>
  <si>
    <t>1296193</t>
  </si>
  <si>
    <t>1618509</t>
  </si>
  <si>
    <t>Limite 2016 di cui all'articolo 23, comma 2 del DLgs 75/2017 (##)</t>
  </si>
  <si>
    <t>325000</t>
  </si>
  <si>
    <t>1322449</t>
  </si>
  <si>
    <t>1647449</t>
  </si>
  <si>
    <t>Coerenza con tolleranza di 1000 €</t>
  </si>
  <si>
    <t>OK</t>
  </si>
  <si>
    <t>(#) Voce LEG398 della scheda SICI della corrispondente macro-categoria</t>
  </si>
  <si>
    <t>(##) Voce LEG428 della scheda SICI della corrispondente macro-categoria</t>
  </si>
  <si>
    <t>Scheda Informativa 1</t>
  </si>
  <si>
    <t>Informazioni Istituzione</t>
  </si>
  <si>
    <t xml:space="preserve">Partita IVA : </t>
  </si>
  <si>
    <t xml:space="preserve">Codice Fiscale : </t>
  </si>
  <si>
    <t>80002690487</t>
  </si>
  <si>
    <t xml:space="preserve">Telefono : </t>
  </si>
  <si>
    <t>0552392132</t>
  </si>
  <si>
    <t xml:space="preserve">Email : </t>
  </si>
  <si>
    <t>personale@fi.camcom.it</t>
  </si>
  <si>
    <t xml:space="preserve">Via : </t>
  </si>
  <si>
    <t>PIAZZA DEI GIUDICI</t>
  </si>
  <si>
    <t xml:space="preserve">Numero Civico : </t>
  </si>
  <si>
    <t xml:space="preserve">C.A.P. : </t>
  </si>
  <si>
    <t>50122</t>
  </si>
  <si>
    <t xml:space="preserve">Citt? : </t>
  </si>
  <si>
    <t>FIRENZE</t>
  </si>
  <si>
    <t xml:space="preserve">Provincia : </t>
  </si>
  <si>
    <t>FI</t>
  </si>
  <si>
    <t xml:space="preserve">Codice Catastale : </t>
  </si>
  <si>
    <t>D612</t>
  </si>
  <si>
    <t xml:space="preserve">Indirizzo pagina web dell'ente : </t>
  </si>
  <si>
    <t>www.fi.camcom.it</t>
  </si>
  <si>
    <t>Responsabile del Procedimento Amministrativo di cui alla legge 7/8/90, N.241 Capo II</t>
  </si>
  <si>
    <t>Cognome</t>
  </si>
  <si>
    <t>Nome</t>
  </si>
  <si>
    <t>Telefono</t>
  </si>
  <si>
    <t>EMail</t>
  </si>
  <si>
    <t>TESI</t>
  </si>
  <si>
    <t>MARIA</t>
  </si>
  <si>
    <t>0552392227</t>
  </si>
  <si>
    <t>maria.tesi@fi.camcom.it</t>
  </si>
  <si>
    <t>Referente da contattare</t>
  </si>
  <si>
    <t>Riepilogo Domande Presenti Nella Circolare</t>
  </si>
  <si>
    <t>I modelli debbono essere sottoscritti dai revisori dei conti</t>
  </si>
  <si>
    <t xml:space="preserve">Domande presenti in circolare : </t>
  </si>
  <si>
    <t>INDICARE IL NUMERO DI UNITÀ DI PERSONALE UTILIZZATO A QUALSIASI TITOLO (COMANDO O ALTRO) NELLE ATTIVITÀ ESTERNALIZZATE CON ESCLUSIONE DELLE UNITÀ EFFETTIVAMENTE CESSATE A SEGUITO DI ESTERNALIZZAZIONI.</t>
  </si>
  <si>
    <t xml:space="preserve"> </t>
  </si>
  <si>
    <t>INDICARE IL NUMERO DEI CONTRATTI DI COLLABORAZIONE COORDINATA E CONTINUATIVA.</t>
  </si>
  <si>
    <t>INDICARE IL NUMERO DEGLI INCARICHI LIBERO PROFESSIONALE, DI STUDIO, RICERCA E CONSULENZA.</t>
  </si>
  <si>
    <t>INDICARE IL NUMERO DI CONTRATTI PER PRESTAZIONI PROFESSIONALI CONSISTENTI NELLA RESA DI SERVIZI O ADEMPIMENTI OBBLIGATORI PER LEGGE.</t>
  </si>
  <si>
    <t>2</t>
  </si>
  <si>
    <t>Numero di unit?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</si>
  <si>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</si>
  <si>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1445</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</si>
  <si>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</si>
  <si>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</si>
  <si>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</si>
  <si>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10</t>
  </si>
  <si>
    <t>INDICARE IL NUMERO DELLE UNITÀ RILEVATE IN TABELLA 1 TRA I "PRESENTI AL 31.12" CHE RISULTAVANO TITOLARI DI PERMESSI AI SENSI DELL'ART. 42, C.5 D.LGS.151/2001 E S.M.</t>
  </si>
  <si>
    <t>UNITÀ DI PERSONALE CON QUALIFICA DIRIGENZIALE ASSEGNATE AGLI UFFICI DI DIRETTA COLLABORAZIONE CON GLI ORGANI DI INDIRIZZO POLITICO</t>
  </si>
  <si>
    <t xml:space="preserve">UNITÀ DI PERSONALE NON DIRIGENTE ASSEGNATE AGLI UFFICI DI DIRETTA COLLABORAZIONE CON GLI ORGANI DI INDIRIZZO POLITICO </t>
  </si>
  <si>
    <t>UNITÀ DI PERS. EST. ALL'ISTITUZIONE, IN POSIZIONE DI COMANDO, DISTACCO, FUORI RUOLO, ESPERTI, CONSULENTI O CO.CO.CO ASSEGNATE AGLI UFFICI DI DIRETTA COLLABORAZIONE CON GLI ORGANI DI INDIRIZZO POLITICO</t>
  </si>
  <si>
    <t>SPESA COMPLESSIVAMENTE SOSTENUTA PER IL PERSONALE CON QUALIFICA DIRIGENZIALE ASSEGNATO AGLI UFFICI DI DIRETTA COLLABORAZIONE CON GLI ORGANI DI INDIRIZZO POLITICO</t>
  </si>
  <si>
    <t>SPESA COMPLESSIVAMENTE SOSTENUTA PER IL PERSONALE NON DIRIGENTE ASSEGNATO AGLI UFFICI DI DIRETTA COLLABORAZIONE CON GLI ORGANI DI INDIRIZZO POLITICO</t>
  </si>
  <si>
    <t>SPESA PER IL PERSONALE ESTERNO ALL'ISTITUZ.,IN POSIZ. DI COMANDO/DISTACCO/FUORI RUOLO/ESPERTI/CONSULENTI/CO.CO.CO. ASSEGNATI AGLI UFFICI DI DIRETTA COLLABORAZIONE CON GLI ORGANI DI INDIRIZZO POLITICO</t>
  </si>
  <si>
    <t>IMPORTO DEL LIMITE DI CUI ALL'ART .1, COMMA 557-QUATER O ART. 1, COMMA 562 DELLA LEGGE N. 296/2006 O DI ANALOGHE DISPOSIZIONI DELLE REGIONI E PROVINCE AUTONOME</t>
  </si>
  <si>
    <t>7767854</t>
  </si>
  <si>
    <t xml:space="preserve">Note e chiarimenti alla rilevazione : </t>
  </si>
  <si>
    <t>Nella tabella 12, colonna A045 "Arretrati anni precedenti", è stata inserita la somma di euro 14.273,29 in corrispondenza della posizione economica D7: si tratta di somme erogate a seguito di sentenza passata in giudicato ed afferenti voci retributive stipendiali riferite alla dipendente P.R.</t>
  </si>
  <si>
    <t>Componenti Collegio dei Revisori (o Organo Equivalente)</t>
  </si>
  <si>
    <t>EMail (sostituisce l'ENTE RAPPRESENTATO delle rilevazioni precedenti)</t>
  </si>
  <si>
    <t>PATRONO</t>
  </si>
  <si>
    <t>MARGHERITA</t>
  </si>
  <si>
    <t>margherita.patrono@mef.gov.it</t>
  </si>
  <si>
    <t>FRANCHI</t>
  </si>
  <si>
    <t>MARCO</t>
  </si>
  <si>
    <t>marcofranch@tiscali.it</t>
  </si>
  <si>
    <t>MAIZZA</t>
  </si>
  <si>
    <t>ORIETTA</t>
  </si>
  <si>
    <t>orietta.maizza@mise.gov.it</t>
  </si>
  <si>
    <t xml:space="preserve">Macrocategoria : </t>
  </si>
  <si>
    <t>RISPETTO DI SPECIFICI LIMITI DI LEGGE</t>
  </si>
  <si>
    <t>Importo del limite 2016 riferito alla presente macrocategoria (euro)</t>
  </si>
  <si>
    <t>Ris. accessorie soggette all'art. 23, comma 2 DLgs n. 75/2017 destinate al Segretario nel 2016, riferite alla intera annualità (in caso di segreteria convenzionata 2016 indicare le risorse destinate al Segretario da tutti gli enti della convenzione, euro)</t>
  </si>
  <si>
    <t>Art. 107, comma 1 Ccnl 16-18 - incremento retribuzione di posizione (valutata su base annua ed in assenza di segreteria convenzionata, euro)</t>
  </si>
  <si>
    <t>Art. 107, comma 2 Ccnl 16-18 - Incremento annuo galleggiamento Segretario ex art. 41, comma 5 del Ccnl 16/5/2001 (valutato su base annua ed in assenza di segreteria convenzionata, euro)</t>
  </si>
  <si>
    <t>Quota di retribuzione accessoria individuata nel vigente protocollo/accordo di segreteria convenzionata (valore %, indicare 100% in caso di segreterio titolare di sede unica)</t>
  </si>
  <si>
    <t>Art. 107, comma 1 Ccnl 16-18 - incremento retribuzione di posizione (valutata su base annua corretta per la quota di convenzione, euro)</t>
  </si>
  <si>
    <t>Art. 107, comma 2 Ccnl 16-18 - Incremento annuo galleggiamento determinato da art. 41, comma 5 del Ccnl 16/5/2001 (valutato su base annua corretta per la quota di convenzione, euro)</t>
  </si>
  <si>
    <t>Totale risorse della tabella 15 (e, ove previste, anche della sezione LEG della scheda SICI) della presente macro-categoria non rilevanti ai fini della verifica del limite art. 23 c. 2 Dlgs 75/2017 (euro)</t>
  </si>
  <si>
    <t>INFORMAZIONI / CHIARIMENTI</t>
  </si>
  <si>
    <t>Informazioni/chiarimenti da parte dell'Organo di controllo (max 1.500 caratteri)</t>
  </si>
  <si>
    <t>Informazioni/chiarimenti da parte dell'Amministrazione (max 1.500 caratteri)</t>
  </si>
  <si>
    <t>FONDO RELATIVO ALL'ANNO DI RILEVAZIONE / TEMPISTICA DELLA C.I.</t>
  </si>
  <si>
    <t>In caso di certificazione disgiunta: data di certificazione della sola costituzione del fondo/i specificamente riferita all'anno di rilevazione (art. 40-bis, c.1 del Dlgs 165/2001)</t>
  </si>
  <si>
    <t>20-07-2021</t>
  </si>
  <si>
    <t>In caso di certificazione disgiunta: data di certificazione del solo contratto integrativo economico specificamente riferito al fondo/i dell'anno di rilevazione, sulla base di certificazione costituzione fondo effettuata in precedenza (art. 40-bis, c.1 del Dlgs 165/2001)</t>
  </si>
  <si>
    <t>02-12-2021</t>
  </si>
  <si>
    <t>In caso di certificazione congiunta: data di certificazione tanto della costituzione del fondo che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</si>
  <si>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</si>
  <si>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Di cui, sempre con riferimento alla presente macrocategoria, variazione del limite 2016 in aumento ex art. 33, commi 1-2, del DL n. 34/2019 (cfr. Circolare, euro)</t>
  </si>
  <si>
    <t>(eventuale) Importo del co-finanziamento al recupero riferito alla annualità corrente del recupero di risorse in eccesso ai sensi dell'art. 4, c. 2 del DL 16/2014 (euro)</t>
  </si>
  <si>
    <t>ORGANIZZAZIONE E INCARICHI</t>
  </si>
  <si>
    <t>Numero complessivo di funzioni dirigenziali previste nell'ordinamento</t>
  </si>
  <si>
    <t>Numero di posizioni dirigenziali preposte alle strutture organizzative complesse ai sensi dell'art. 27, c. 5 del Ccnl 23.12.1999 e s.m.i. effettivamente coperte alla data del 31.12 dell'anno di rilevazione</t>
  </si>
  <si>
    <t>Valore medio su base annua della retribuzione di posizione previsto per le strutture organizzative complesse di cui all'art. 27, c. 5 del Ccnl 23.12.1999 e s.m.i. (euro)</t>
  </si>
  <si>
    <t>62910</t>
  </si>
  <si>
    <t>Numero di posizioni dirigenziali effettivamente coperte alla data del 31.12 dell'anno di rilevazione per la fascia più elevata</t>
  </si>
  <si>
    <t>Numero di posizioni dirigenziali effettivamente coperte alla data del 31.12 dell'anno di rilevazione per la fascia meno elevata</t>
  </si>
  <si>
    <t>Numero di posizioni dirigenziali effettivamente coperte alla data del 31.12 dell'anno di rilevazione per le restanti fasce</t>
  </si>
  <si>
    <t>Valore unitario su base annua della retribuzione di posizione previsto per la fascia più elevata (euro)</t>
  </si>
  <si>
    <t>100410</t>
  </si>
  <si>
    <t>Valore unitario su base annua della retribuzione di posizione previsto per la fascia meno elevata (euro)</t>
  </si>
  <si>
    <t>50410</t>
  </si>
  <si>
    <t>Valore unitario su base annua della retribuzione di posizione previsto per le restanti fasce (valore medio in euro)</t>
  </si>
  <si>
    <t>Numero di posizioni dirigenziali effettivamente coperte alla data del 31.12 dell'anno di rilevazione con incarico ad interim</t>
  </si>
  <si>
    <t>Valore medio su base annua della retribuzione per gli incarichi dirigenziali ad interim (risultato in euro)</t>
  </si>
  <si>
    <t>PERFORMANCE / RISULTATO</t>
  </si>
  <si>
    <t>Importo totale della retribuzione di risultato erogata a valere sul fondo dell'anno di rilevazione (euro)</t>
  </si>
  <si>
    <t>77028</t>
  </si>
  <si>
    <t>% di risorse aggiuntive ex art. 57, c. 2 lettera e) del Ccnl 17.12.2020 in proporzione alle risorse stabili del fondo dell'anno di rilevazione</t>
  </si>
  <si>
    <t>0,00 %</t>
  </si>
  <si>
    <t>Importo totale della retribuzione di risultato non erogata a seguito della valutazione non piena con riferimento al fondo dell'anno di rilevazione (euro)</t>
  </si>
  <si>
    <t>1187</t>
  </si>
  <si>
    <t>Le retribuzioni di risultato sono correlate alla valutazione della prestazione dei dirigenti (S/N)?</t>
  </si>
  <si>
    <t>SI</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</si>
  <si>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</si>
  <si>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</si>
  <si>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</si>
  <si>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RILEVAZIONE CEPEL</t>
  </si>
  <si>
    <t>Sono stati costituiti i nuclei di valutazione per il personale dirigente (S/N)?</t>
  </si>
  <si>
    <t>Sono costituiti in forma singola o associata?</t>
  </si>
  <si>
    <t>Viene effettuata la valutazione delle prestazioni e dei risultati dei dirigenti (art. 14 del Ccnl 23.12.1999) (S/N)?</t>
  </si>
  <si>
    <t>La valutazione delle prestazioni e dei risultati è effettuata in forma singola o associata?</t>
  </si>
  <si>
    <t>Data di certificazione della sola costituzione a preventivo del fondo relativo al 2021: 20/07/2021 (già indicata al punto 353)
Data di certificazione della sola costituzione a consuntivo del fondo relativo al 2021: 10/05/2022</t>
  </si>
  <si>
    <t>22-06-2021</t>
  </si>
  <si>
    <t>Importo del limite di cui all'art. 9, comma 28 del decreto legge n. 78/2010 riferito all'anno corrente (euro)</t>
  </si>
  <si>
    <t>92490</t>
  </si>
  <si>
    <t>Importo del limite di cui all'art. 9, comma 28 del decreto legge n. 78/2010 utilizzato ai fini delle assunzioni effettuate nell'anno corrente ai sensi dell'art. 20, comma 3 del Dlgs 75/2017 (stipendio, accessorio e O.R. a carico dell'amministrazione)</t>
  </si>
  <si>
    <t>Numero totale delle posizioni di lavoro dell'area delle posizioni organizzative previste nell'ordinamento ai sensi degli artt.13 o 17 del Ccnl 21.5.2018</t>
  </si>
  <si>
    <t>14</t>
  </si>
  <si>
    <t>Numero di posizioni organizzative effettivamente coperte alla data del 31.12 dell'anno di rilevazione per la fascia più elevata</t>
  </si>
  <si>
    <t>6</t>
  </si>
  <si>
    <t>Numero di posizioni organizzative effettivamente coperte alla data del 31.12 dell'anno di rilevazione per la fascia meno elevata</t>
  </si>
  <si>
    <t>Numero di posizioni organizzative effettivamente coperte alla data del 31.12 dell'anno di rilevazione per le restanti fasce</t>
  </si>
  <si>
    <t>5</t>
  </si>
  <si>
    <t>12000</t>
  </si>
  <si>
    <t>8000</t>
  </si>
  <si>
    <t>10000</t>
  </si>
  <si>
    <t>Numero complessivo di incarichi di specifica responsabilità ai sensi dell'art. 70-quinquies, c. 1, Ccnl 21.5.2018 in essere al 31.12 dell'anno di rilevazione</t>
  </si>
  <si>
    <t>PROGRESSIONI ECONOMICHE ORIZZONTALI A VALERE SUL FONDO DELL'ANNO DI RILEVAZIONE</t>
  </si>
  <si>
    <t>E' stata verificata la sussistenza del requisito di cui all'art. 16, c. 6 del Ccnl 21.5.2018 ai fini delle PEO (S/N) ?</t>
  </si>
  <si>
    <t>Numero dei dipendenti che hanno concorso alle procedure per le PEO a valere sul fondo dell'anno di rilevazione</t>
  </si>
  <si>
    <t>Numero totale delle PEO effettuate a valere sul fondo dell'anno di rilevazione</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</si>
  <si>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</si>
  <si>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le indicazioni di cui all'art. 16, comma 7 del Ccnl 21.5.2018 di non retrodatazione oltre il 1 gennaio dell'anno di perfezionamento del contratto integrativo (S/N)?</t>
  </si>
  <si>
    <t>Importo delle risorse destinate alle PEO contrattate e certificate a valere sul fondo dell'anno di rilevazione (euro)</t>
  </si>
  <si>
    <t>L'ente ha rispettato l'indicazione di cui all'art. 68 c. 3 del Ccnl 21.5.2018 di destinare almeno il 30% delle risorse variabili del fondo dell'anno di rilevazione a performance Individuale (S/N)?</t>
  </si>
  <si>
    <t>Importo totale della performance individuale erogata a valere sul fondo dell'anno di rilevazione (euro)</t>
  </si>
  <si>
    <t>242783</t>
  </si>
  <si>
    <t>Importo totale della performance organizzativa erogata a valere sul fondo dell'anno di rilevazione (euro)</t>
  </si>
  <si>
    <t>328619</t>
  </si>
  <si>
    <t>Importo totale della performance (individuale e organizzativa) non erogata a seguito della valutazione non piena con riferimento al fondo dell'anno di rilevazione (euro)</t>
  </si>
  <si>
    <t>Importo totale della retribuzione di risultato riferita ad incarichi dell'area delle posizioni organizzative, erogato a valere sull'anno di rilevazione (euro)</t>
  </si>
  <si>
    <t>36325</t>
  </si>
  <si>
    <t>Importo totale della retribuzione di risultato relativo ad incarichi dell'area delle posizioni organizzative, non erogato a seguito della valutazione non piena con riferimento all'anno di rilevazione (euro)</t>
  </si>
  <si>
    <t>175</t>
  </si>
  <si>
    <t>% delle risorse aggiuntive di cui all'art. 67, c. 5, lettera b) del Ccnl 21.5.2018 (variabile) in proporzione alle risorse stabili del fondo dell'anno di rilevazione</t>
  </si>
  <si>
    <t>25,97 %</t>
  </si>
  <si>
    <t>Viene effettuata la valutazione delle prestazioni e dei risultati dei dipendenti (art. 6 del Ccnl 31.3.1999) (S/N) ?</t>
  </si>
  <si>
    <t>Quale è il valore massimo in percentuale dell'indennità di risultato rispetto all'indennità di posizione (art.10, c. 3 del Ccnl 31.3.1999)?</t>
  </si>
  <si>
    <t>Data di certificazione della sola costituzione a preventivo del fondo relativo al 2021: 22/06/2021 (già indicata al punto 353)
Data di certificazione della sola costituzione a consuntivo del fondo relativo al 2021: 10/05/2022</t>
  </si>
  <si>
    <t>T1 Personale a Tempo Indeterminato</t>
  </si>
  <si>
    <t>Qualifica</t>
  </si>
  <si>
    <t>Tempo Pieno</t>
  </si>
  <si>
    <t>Part Time Inf. 50%</t>
  </si>
  <si>
    <t>Part Time Sup. 50%</t>
  </si>
  <si>
    <t>Totale Dipendenti al 31/12</t>
  </si>
  <si>
    <t>TOTALE GENERALE</t>
  </si>
  <si>
    <t>U</t>
  </si>
  <si>
    <t>D</t>
  </si>
  <si>
    <t>SEGRETARIO GENERALE CCIAA</t>
  </si>
  <si>
    <t>DIRIGENTE A TEMPO INDETERMINATO</t>
  </si>
  <si>
    <t>POSIZIONE ECONOMICA D7</t>
  </si>
  <si>
    <t>POSIZIONE ECONOMICA D6</t>
  </si>
  <si>
    <t>POSIZIONE ECONOMICA D5</t>
  </si>
  <si>
    <t>POSIZIONE ECONOMICA D4</t>
  </si>
  <si>
    <t>POSIZIONE ECONOMICA D3</t>
  </si>
  <si>
    <t>POSIZIONE ECONOMICA C6</t>
  </si>
  <si>
    <t>POSIZIONE ECONOMICA C5</t>
  </si>
  <si>
    <t>POSIZIONE ECONOMICA C4</t>
  </si>
  <si>
    <t>POSIZIONE ECONOMICA C3</t>
  </si>
  <si>
    <t>POSIZIONE ECONOMICA C2</t>
  </si>
  <si>
    <t>POSIZIONE ECONOMICA C1</t>
  </si>
  <si>
    <t>POSIZ. ECON. B7 - PROFILO ACCESSO B3</t>
  </si>
  <si>
    <t>POSIZ.ECON. B6 PROFILI ACCESSO B3</t>
  </si>
  <si>
    <t>POSIZ.ECON. B5 PROFILI ACCESSO B3</t>
  </si>
  <si>
    <t>POSIZIONE ECONOMICA DI ACCESSO B1</t>
  </si>
  <si>
    <t>T2 Personale con Contratto o Modalit? di Lavoro Flessibile</t>
  </si>
  <si>
    <t>Categoria</t>
  </si>
  <si>
    <t>A Tempo Determinato</t>
  </si>
  <si>
    <t>Formazione Lavoro</t>
  </si>
  <si>
    <t>Contratti di somministrazione (ex Interinale)</t>
  </si>
  <si>
    <t>Telelavoro/Smart working  - Personale indicato in T1</t>
  </si>
  <si>
    <t>Personale soggetto a Turnazione - Personale indicato in T1</t>
  </si>
  <si>
    <t>Personale soggetto a Reperibilit? - Personale indicato in T1</t>
  </si>
  <si>
    <t>T2A Personale con Rapporto di Lavoro Flessibile</t>
  </si>
  <si>
    <t xml:space="preserve"> LA TABELLA NON RISULTA RILEVATA </t>
  </si>
  <si>
    <t>T3 Personale Comandato/Distaccato e Fuori Ruolo</t>
  </si>
  <si>
    <t>T4 Passaggi di Ruolo/Posizione Economica/Profilo</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</si>
  <si>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</si>
  <si>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</si>
  <si>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</si>
  <si>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</si>
  <si>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</si>
  <si>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</si>
  <si>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</si>
  <si>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 disposti dall'ente</t>
  </si>
  <si>
    <t>Vincitori altro concorso pubblico</t>
  </si>
  <si>
    <t>Altre cause</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</si>
  <si>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</si>
  <si>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</si>
  <si>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</si>
  <si>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</si>
  <si>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</si>
  <si>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</si>
  <si>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</si>
  <si>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</si>
  <si>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art.20 d.lgs. 75/2017</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</si>
  <si>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</si>
  <si>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</si>
  <si>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</si>
  <si>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</si>
  <si>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</si>
  <si>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</si>
  <si>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</si>
  <si>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</si>
  <si>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</si>
  <si>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</si>
  <si>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</si>
  <si>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</si>
  <si>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</si>
  <si>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</si>
  <si>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</si>
  <si>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</si>
  <si>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</si>
  <si>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</si>
  <si>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</si>
  <si>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</si>
  <si>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</si>
  <si>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</si>
  <si>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</si>
  <si>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</si>
  <si>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</si>
  <si>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</si>
  <si>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</si>
  <si>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</si>
  <si>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</si>
  <si>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</si>
  <si>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</si>
  <si>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</si>
  <si>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</si>
  <si>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</si>
  <si>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</si>
  <si>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</si>
  <si>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</si>
  <si>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</si>
  <si>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</si>
  <si>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</si>
  <si>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Congedi parentali covid-19</t>
  </si>
  <si>
    <t>Sciopero</t>
  </si>
  <si>
    <t>Altre assenze non retribuite</t>
  </si>
  <si>
    <t>Formazione</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</si>
  <si>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</si>
  <si>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</si>
  <si>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</si>
  <si>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</si>
  <si>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</si>
  <si>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</si>
  <si>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</si>
  <si>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</si>
  <si>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</si>
  <si>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</si>
  <si>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</si>
  <si>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</si>
  <si>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T13 Oneri per Indennita' e Compensi Accessori</t>
  </si>
  <si>
    <t>Qualifiche per le Voci di Spesa di Tipo I</t>
  </si>
  <si>
    <t>IND. DI VACANZA CONTRATTUALE</t>
  </si>
  <si>
    <t>IND. DI VIGILANZA</t>
  </si>
  <si>
    <t>PERSONALE SCOLASTICO</t>
  </si>
  <si>
    <t>RETRIBUZIONE DI POSIZIONE</t>
  </si>
  <si>
    <t>RETRIBUZIONE DI RISULTATO</t>
  </si>
  <si>
    <t>INDENNITA DI COMPARTO</t>
  </si>
  <si>
    <t>RETRIBUZIONE AGGIUNTIVA PER SEDI CONVENZIONATE</t>
  </si>
  <si>
    <t>ASSEGNO AD PERSONAM</t>
  </si>
  <si>
    <t>INDENNITÀ ART. 42, COMMA 5-TER, D.LGS. 151/2001</t>
  </si>
  <si>
    <t>Qualifiche per le Voci di Spesa di Tipo S e T</t>
  </si>
  <si>
    <t>INDENNITA' DI STAFF/COLLABORAZIONE</t>
  </si>
  <si>
    <t>COMPENSI ONERI RISCHI E DISAGI</t>
  </si>
  <si>
    <t>COMPENSO AGGIUNTIVO AL SEGR. COMUNALE QUALE DIR. GENERALE</t>
  </si>
  <si>
    <t>INDENNITA' PER SPECIFICHE RESPONSABILITA'</t>
  </si>
  <si>
    <t xml:space="preserve">COMPENSI PRODUTTIVITA' </t>
  </si>
  <si>
    <t>INCENTIVI PER FUNZIONI TECNICHE</t>
  </si>
  <si>
    <t>DIRITTI DI ROGITO E IND.SCAVALCO</t>
  </si>
  <si>
    <t>ONORARI AVVOCATI</t>
  </si>
  <si>
    <t>COMPETENZE PERSONALE COMANDATO/DISTACCATO PRESSO L'AMM.NE</t>
  </si>
  <si>
    <t>ELEMENTO PEREQUATIVO</t>
  </si>
  <si>
    <t>INDENNITÀ DI FUNZIONE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</si>
  <si>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</si>
  <si>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</si>
  <si>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</si>
  <si>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</si>
  <si>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</si>
  <si>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</si>
  <si>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</si>
  <si>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</si>
  <si>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</si>
  <si>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</si>
  <si>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</si>
  <si>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</si>
  <si>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</si>
  <si>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</si>
  <si>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</si>
  <si>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</si>
  <si>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</si>
  <si>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</si>
  <si>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</si>
  <si>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</si>
  <si>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</si>
  <si>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</si>
  <si>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</si>
  <si>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</si>
  <si>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</si>
  <si>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</si>
  <si>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</si>
  <si>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</si>
  <si>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</si>
  <si>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</si>
  <si>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</si>
  <si>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</si>
  <si>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</si>
  <si>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ALTRE SOMME RIMBORSATE ALLE AMMINISTRAZIONI</t>
  </si>
  <si>
    <t>SOMME RICEVUTE DA U.E. E/O PRIVATI (-)</t>
  </si>
  <si>
    <t>RIMBORSI RICEVUTI PER PERS. COMAND./FUORI RUOLO/IN CONV. (-)</t>
  </si>
  <si>
    <t>ALTRI RIMBORSI RICEVUTI DALLE AMMINISTRAZIONI (-)</t>
  </si>
  <si>
    <t>Elenco istituzioni ed importi dei rimborsi ricevuti</t>
  </si>
  <si>
    <t>INAIL PER INFORTUNI - EURO 1.248 - RIGO P099</t>
  </si>
  <si>
    <t>T15 Fondo per la contrattazione integrativa</t>
  </si>
  <si>
    <t>Macrocategoria : DIRIGENTI</t>
  </si>
  <si>
    <t>Importo di competenza</t>
  </si>
  <si>
    <t>Entrata</t>
  </si>
  <si>
    <t>Uscita</t>
  </si>
  <si>
    <t>Risorse fisse aventi carattere di certezza e stabilità</t>
  </si>
  <si>
    <t>ART 57 C 2 L A CCNL 16-18 - UNICO IMPORTO 2020</t>
  </si>
  <si>
    <t>totale Risorse fisse aventi carattere di certezza e stabilità Risorse posizione risultato</t>
  </si>
  <si>
    <t>378.249</t>
  </si>
  <si>
    <t>Decurtazioni</t>
  </si>
  <si>
    <t>ART 1 C 456 L 147/2013 - DECURTAZIONE PERMANENTE</t>
  </si>
  <si>
    <t>totale Decurtazioni Risorse posizione risultato</t>
  </si>
  <si>
    <t>-48.396</t>
  </si>
  <si>
    <t>totale Risorse posizione risultato</t>
  </si>
  <si>
    <t>Destinazioni erogate per prestazioni rese nell'anno di riferimento</t>
  </si>
  <si>
    <t>totale Destinazioni erogate per prestazioni rese nell'anno di riferimento Risorse posizione risultato</t>
  </si>
  <si>
    <t>Macrocategoria : PERSONALE NON DIRIGENTE</t>
  </si>
  <si>
    <t>ART 67 C 1 CCNL 16-18 - UNICO IMPORTO CONSOLIDATO 2017</t>
  </si>
  <si>
    <t>ART 67 C 2 L A CCNL 16-18 - INCREM 83,20 EURO DAL 31.12.2018</t>
  </si>
  <si>
    <t>ART 67 C 2 L B CCNL 16-18 - RIDET. PER INCREM. STIP. CCNL</t>
  </si>
  <si>
    <t>ART 67 C 2 L C CCNL 16-18 - RIA E ASS. AD PERS. CESSATO</t>
  </si>
  <si>
    <t>totale Risorse fisse aventi carattere di certezza e stabilità Fondo risorse decentrate</t>
  </si>
  <si>
    <t>915.120</t>
  </si>
  <si>
    <t>Risorse variabili</t>
  </si>
  <si>
    <t>ART 43 L 449/1997 - ENTR. CONTO TERZI O UTENZA O SPONSOR.</t>
  </si>
  <si>
    <t>ART 9 C 3 DL 90/2014 - COMP AVVOCATI CARICO CONTROPARTI</t>
  </si>
  <si>
    <t>ART 9 C 6 DL 90/2014 - COMP AVVOCATI SPESE COMPENSATE</t>
  </si>
  <si>
    <t>ART 67 C 3 L D CCNL 16-18-RIA CESS ANNO PREC MENSIL RESIDUE</t>
  </si>
  <si>
    <t>ART 67 C 3 L E CCNL 16-18 -RISP. STRAORD. CONS. ANNO PREC.</t>
  </si>
  <si>
    <t>ART 67 C 3 L H CCNL 16-18 - INTEGRAZIONE 1,2% M.S. 1997</t>
  </si>
  <si>
    <t>ART 67 C 3 L I CCNL 16-18-RIS. OBIETT. ENTE ANCHE MANTEN.</t>
  </si>
  <si>
    <t>ART 68 C 1 CCNL 16-18-RIS FISSE NON UTILIZZATE FONDI PREC.</t>
  </si>
  <si>
    <t>ALTRE RISORSE NON COMPRESE FRA LE PRECEDENTI</t>
  </si>
  <si>
    <t>totale Risorse variabili Fondo risorse decentrate</t>
  </si>
  <si>
    <t>440.355</t>
  </si>
  <si>
    <t>ART 23 C 2 DLGS 75/2017 - DEC. FONDO RISPETTO LIMITE 2016</t>
  </si>
  <si>
    <t>totale Decurtazioni Fondo risorse decentrate</t>
  </si>
  <si>
    <t>-.202.508</t>
  </si>
  <si>
    <t>totale Fondo risorse decentrate</t>
  </si>
  <si>
    <t>1.152.967</t>
  </si>
  <si>
    <t>Risorse a carico del bilancio</t>
  </si>
  <si>
    <t>ARTT 15 C 4, 67 C 1 CCNL 16-18 - RIS. DEST. P.O. 2017</t>
  </si>
  <si>
    <t>totale Risorse a carico del bilancio P.O. (bilancio)</t>
  </si>
  <si>
    <t>totale P.O. (bilancio)</t>
  </si>
  <si>
    <t>ART 14 CCNL 98-01 - RIS STRAORDINARIO ORDINARIO ANNO 2017</t>
  </si>
  <si>
    <t>totale Risorse a carico del bilancio Straordinario (bilancio)</t>
  </si>
  <si>
    <t>totale Straordinario (bilancio)</t>
  </si>
  <si>
    <t>DIFFERENZIALI PROGRESSIONI ECONOMICHE STORICHE</t>
  </si>
  <si>
    <t>INDENNITÀ DI COMPARTO - QUOTA CARICO FONDO</t>
  </si>
  <si>
    <t>PREMI CORRELATI ALLA PERFORMANCE ORGANIZZATIVA</t>
  </si>
  <si>
    <t>PREMI CORRELATI ALLA PERFORMANCE INDIVIDUALE</t>
  </si>
  <si>
    <t>INDENNITÀ CONDIZIONI DI LAVORO EX ART.70-BIS</t>
  </si>
  <si>
    <t>COMPENSI SPECIFICHE RESPONSABILITÀ</t>
  </si>
  <si>
    <t>ALTRE SPECIFICHE DISPOSIZIONI DI LEGGE</t>
  </si>
  <si>
    <t>totale Destinazioni erogate per prestazioni rese nell'anno di riferimento Fondo risorse decentrate</t>
  </si>
  <si>
    <t>totale Destinazioni erogate per prestazioni rese nell'anno di riferimento P.O. (bilancio)</t>
  </si>
  <si>
    <t>STRAORDINARIO ORDINARIO</t>
  </si>
  <si>
    <t>totale Destinazioni erogate per prestazioni rese nell'anno di riferimento Straordinario (bilancio)</t>
  </si>
  <si>
    <t>Scheda di Riconciliazione</t>
  </si>
  <si>
    <t>Voci di Spesa/Costo</t>
  </si>
  <si>
    <t>Importo Sico</t>
  </si>
  <si>
    <t>Importo Siope</t>
  </si>
  <si>
    <t>Importo Bilancio</t>
  </si>
  <si>
    <t>Nota</t>
  </si>
  <si>
    <t>Totale T12</t>
  </si>
  <si>
    <t>3239553</t>
  </si>
  <si>
    <t>3085488</t>
  </si>
  <si>
    <t>DIFFERENZA SIOPE PER: EURO 68.925 PER EMOLUMENTI LIQUIDATI PERSONALE CESSATO  ED INSERITI IN L110, EURO 3.476 EMOLUMENTI LIQUIDATI AD EREDI ED A COMPENSAZIONE RITENUTE. AGGIUNGERE A SIOPE RITENUTE: PREV.LI COD 1201 PER EURO 416.721, ERARIALI COD 1202 PER EURO 862.611, DIVERSE COD 1203 PER EURO 65.917; EURO 2.835 GETTONI CAMERA ARBITRALE ATTRIBUITI COD 2298, EURO 14.273 SENTENZA ATTRIBUITA COD 1301</t>
  </si>
  <si>
    <t>Totale T13</t>
  </si>
  <si>
    <t>1118232</t>
  </si>
  <si>
    <t>Assegno T14</t>
  </si>
  <si>
    <t>16602</t>
  </si>
  <si>
    <t>TOTALE PARZIALE</t>
  </si>
  <si>
    <t>4374387</t>
  </si>
  <si>
    <t>L011 - EROGAZIONE BUONI PASTO</t>
  </si>
  <si>
    <t>82376</t>
  </si>
  <si>
    <t>79207</t>
  </si>
  <si>
    <t>DIFFERENZA PER TOTALE LORDO FATTURE (COMPRENSIVO IVA SPLIT PER EURO 3.169)</t>
  </si>
  <si>
    <t>L108 - CONTRATTI DI COLLABORAZIONE COORDINATA E CONTINUATIVA</t>
  </si>
  <si>
    <t>L109 - INCARICHI LIBERO PROFESSIONALI/STUDIO/RICERCA/CONSULENZA</t>
  </si>
  <si>
    <t>P035 - CONTRIBUTI A CARICO DELL'AMM. PER FONDI PREV. COMPLEMENTARE</t>
  </si>
  <si>
    <t>2370</t>
  </si>
  <si>
    <t>P061 - IRAP</t>
  </si>
  <si>
    <t>335493</t>
  </si>
  <si>
    <t>342359</t>
  </si>
  <si>
    <t>DIFFERENZA SIOPE: COMPRENDE  EURO 1.041 IRAP SU COMPENSI ORGANI E COMMISSIONI VARIE; COMPRENDE EURO 5.859 IRAP SU EMOLUMENTI AL PERSONALE CESSATO INDICATO L110; DIFFERENZA PER EURO 33,60 TRATTASI DI SCRITTURA RETTIFICA 2020</t>
  </si>
  <si>
    <t>P062 - ONERI PER I CONTRATTI DI SOMMINISTRAZIONE(INTERINALI)</t>
  </si>
  <si>
    <t>SOMME RIMBORSATE ALLE AMMINISTRAZIONI PER SPESE DI PERSONALE
(sommatoria dei diversi rimborsi presenti in tabella 14)</t>
  </si>
  <si>
    <t>4794626</t>
  </si>
  <si>
    <t>3509424</t>
  </si>
  <si>
    <t>RIMBORSI RICEVUTI  DALLE AMMINISTRAZIONI PER SPESE DI PERSONALE  (a riduzione)
(sommatoria dei diversi rimborsi presenti in tabella 14)</t>
  </si>
  <si>
    <t>1248</t>
  </si>
  <si>
    <t>LA DIFFERENZA DI COLONNA SIOPE E' RELATIVA A  RIMBORSI PER UN TOTALE DI EURO 1.248 COD. SIOPE 4198, CODICE NON PREVISTO DAL CONTO ANNUALE</t>
  </si>
  <si>
    <t>TOTALE GENERALE AL NETTO DEI RIMBORSI</t>
  </si>
  <si>
    <t>4793378</t>
  </si>
</sst>
</file>

<file path=xl/styles.xml><?xml version="1.0" encoding="utf-8"?>
<styleSheet xmlns="http://schemas.openxmlformats.org/spreadsheetml/2006/main">
  <numFmts count="1">
    <numFmt numFmtId="164" formatCode="#,##0.00"/>
  </numFmts>
  <fonts count="5">
    <font>
      <sz val="10"/>
      <name val="Arial"/>
      <family val="0"/>
    </font>
    <font>
      <b/>
      <sz val="14"/>
      <name val="Arial"/>
      <family val="0"/>
    </font>
    <font>
      <b/>
      <sz val="10"/>
      <name val="Arial"/>
      <family val="0"/>
    </font>
    <font>
      <b/>
      <sz val="12"/>
      <name val="Arial"/>
      <family val="0"/>
    </font>
    <font>
      <sz val="12"/>
      <name val="Arial"/>
      <family val="0"/>
    </font>
  </fonts>
  <fills count="2">
    <fill>
      <patternFill/>
    </fill>
    <fill>
      <patternFill patternType="gray125"/>
    </fill>
  </fills>
  <borders count="1">
    <border>
      <left/>
      <right/>
      <top/>
      <bottom/>
      <diagonal/>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9" fontId="0" fillId="0" borderId="0" applyNumberFormat="0" applyFont="0" applyFill="0" applyBorder="0" applyAlignment="0" applyProtection="0"/>
  </cellStyleXfs>
  <cellXfs count="10">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0" fontId="3" fillId="0" borderId="0" xfId="0" applyNumberFormat="1" applyFont="1" applyFill="1" applyBorder="1" applyAlignment="1">
      <alignment/>
    </xf>
    <xf numFmtId="37" fontId="0" fillId="0" borderId="0" xfId="0" applyNumberFormat="1" applyFont="1" applyFill="1" applyBorder="1" applyAlignment="1">
      <alignment horizontal="right"/>
    </xf>
    <xf numFmtId="16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1"/>
  <sheetViews>
    <sheetView tabSelected="1" workbookViewId="0" topLeftCell="A1">
      <selection activeCell="A1" sqref="A1"/>
    </sheetView>
  </sheetViews>
  <sheetFormatPr defaultColWidth="9.140625" defaultRowHeight="12.75"/>
  <sheetData>
    <row r="1" ht="12.75">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1"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ht="12.75">
      <c r="A10" s="2" t="s">
        <v>41</v>
      </c>
      <c r="C10" t="s">
        <v>42</v>
      </c>
      <c r="M10" t="s">
        <v>42</v>
      </c>
      <c r="N10" t="s">
        <v>42</v>
      </c>
      <c r="O10" t="s">
        <v>42</v>
      </c>
      <c r="P10" t="s">
        <v>42</v>
      </c>
      <c r="Q10" t="s">
        <v>42</v>
      </c>
      <c r="R10" t="s">
        <v>42</v>
      </c>
      <c r="S10" t="s">
        <v>42</v>
      </c>
      <c r="T10" t="s">
        <v>42</v>
      </c>
      <c r="U10" t="s">
        <v>42</v>
      </c>
      <c r="W10" t="s">
        <v>42</v>
      </c>
      <c r="X10" t="s">
        <v>42</v>
      </c>
      <c r="Y10" t="s">
        <v>42</v>
      </c>
      <c r="Z10" t="s">
        <v>42</v>
      </c>
      <c r="AA10" t="s">
        <v>42</v>
      </c>
      <c r="AB10" t="s">
        <v>42</v>
      </c>
      <c r="AE10" t="s">
        <v>42</v>
      </c>
    </row>
    <row r="11" spans="1:31" ht="12.75">
      <c r="A11" s="2" t="s">
        <v>43</v>
      </c>
      <c r="C11" t="s">
        <v>42</v>
      </c>
      <c r="M11" t="s">
        <v>42</v>
      </c>
      <c r="Q11" t="s">
        <v>42</v>
      </c>
      <c r="R11" t="s">
        <v>42</v>
      </c>
      <c r="S11" t="s">
        <v>42</v>
      </c>
      <c r="T11" t="s">
        <v>42</v>
      </c>
      <c r="U11" t="s">
        <v>42</v>
      </c>
      <c r="W11" t="s">
        <v>42</v>
      </c>
      <c r="X11" t="s">
        <v>42</v>
      </c>
      <c r="Y11" t="s">
        <v>42</v>
      </c>
      <c r="Z11" t="s">
        <v>42</v>
      </c>
      <c r="AA11" t="s">
        <v>42</v>
      </c>
      <c r="AB11" t="s">
        <v>42</v>
      </c>
      <c r="AE11" t="s">
        <v>42</v>
      </c>
    </row>
    <row r="12" spans="1:31" ht="12.75">
      <c r="A12" s="2" t="s">
        <v>44</v>
      </c>
      <c r="C12" t="s">
        <v>42</v>
      </c>
      <c r="M12" t="s">
        <v>42</v>
      </c>
      <c r="Q12" t="s">
        <v>42</v>
      </c>
      <c r="R12" t="s">
        <v>42</v>
      </c>
      <c r="S12" t="s">
        <v>42</v>
      </c>
      <c r="T12" t="s">
        <v>42</v>
      </c>
      <c r="U12" t="s">
        <v>42</v>
      </c>
      <c r="W12" t="s">
        <v>42</v>
      </c>
      <c r="X12" t="s">
        <v>42</v>
      </c>
      <c r="Y12" t="s">
        <v>42</v>
      </c>
      <c r="Z12" t="s">
        <v>42</v>
      </c>
      <c r="AA12" t="s">
        <v>42</v>
      </c>
      <c r="AB12" t="s">
        <v>42</v>
      </c>
      <c r="AE12" t="s">
        <v>42</v>
      </c>
    </row>
    <row r="14" ht="12.75">
      <c r="A14" s="1" t="s">
        <v>45</v>
      </c>
    </row>
    <row r="15" ht="12.75">
      <c r="A15" s="1" t="s">
        <v>46</v>
      </c>
    </row>
    <row r="18" ht="12.75">
      <c r="A18" s="3" t="s">
        <v>47</v>
      </c>
    </row>
    <row r="20" spans="1:12" ht="12.75">
      <c r="A20" s="2" t="s">
        <v>11</v>
      </c>
      <c r="B20" s="2" t="s">
        <v>48</v>
      </c>
      <c r="C20" s="2" t="s">
        <v>49</v>
      </c>
      <c r="D20" s="2" t="s">
        <v>50</v>
      </c>
      <c r="E20" s="2" t="s">
        <v>51</v>
      </c>
      <c r="F20" s="2" t="s">
        <v>52</v>
      </c>
      <c r="G20" s="2" t="s">
        <v>53</v>
      </c>
      <c r="H20" s="2" t="s">
        <v>54</v>
      </c>
      <c r="I20" s="2" t="s">
        <v>55</v>
      </c>
      <c r="J20" s="2" t="s">
        <v>56</v>
      </c>
      <c r="K20" s="2" t="s">
        <v>57</v>
      </c>
      <c r="L20" s="2" t="s">
        <v>58</v>
      </c>
    </row>
    <row r="21" spans="1:12" ht="12.75">
      <c r="A21" s="2" t="s">
        <v>59</v>
      </c>
      <c r="B21" t="s">
        <v>60</v>
      </c>
      <c r="C21" t="s">
        <v>61</v>
      </c>
      <c r="D21" t="s">
        <v>61</v>
      </c>
      <c r="E21" t="s">
        <v>61</v>
      </c>
      <c r="F21" t="s">
        <v>61</v>
      </c>
      <c r="G21" t="s">
        <v>61</v>
      </c>
      <c r="H21" t="s">
        <v>61</v>
      </c>
      <c r="I21" t="s">
        <v>61</v>
      </c>
      <c r="J21" t="s">
        <v>61</v>
      </c>
      <c r="K21" t="s">
        <v>61</v>
      </c>
      <c r="L21" t="s">
        <v>61</v>
      </c>
    </row>
    <row r="23" spans="1:18" ht="12.75">
      <c r="A23" s="2" t="s">
        <v>11</v>
      </c>
      <c r="B23" s="2" t="s">
        <v>62</v>
      </c>
      <c r="C23" s="2" t="s">
        <v>63</v>
      </c>
      <c r="D23" s="2" t="s">
        <v>64</v>
      </c>
      <c r="E23" s="2" t="s">
        <v>65</v>
      </c>
      <c r="F23" s="2" t="s">
        <v>66</v>
      </c>
      <c r="G23" s="2" t="s">
        <v>67</v>
      </c>
      <c r="H23" s="2" t="s">
        <v>68</v>
      </c>
      <c r="I23" s="2" t="s">
        <v>69</v>
      </c>
      <c r="J23" s="2" t="s">
        <v>70</v>
      </c>
      <c r="K23" s="2" t="s">
        <v>71</v>
      </c>
      <c r="L23" s="2" t="s">
        <v>72</v>
      </c>
      <c r="M23" s="2" t="s">
        <v>73</v>
      </c>
      <c r="N23" s="2" t="s">
        <v>74</v>
      </c>
      <c r="O23" s="2" t="s">
        <v>75</v>
      </c>
      <c r="P23" s="2" t="s">
        <v>76</v>
      </c>
      <c r="Q23" s="2" t="s">
        <v>77</v>
      </c>
      <c r="R23" s="2" t="s">
        <v>78</v>
      </c>
    </row>
    <row r="24" spans="1:18" ht="12.75">
      <c r="A24" s="2" t="s">
        <v>59</v>
      </c>
      <c r="B24" t="s">
        <v>61</v>
      </c>
      <c r="C24" t="s">
        <v>61</v>
      </c>
      <c r="D24" t="s">
        <v>61</v>
      </c>
      <c r="E24" t="s">
        <v>61</v>
      </c>
      <c r="F24" t="s">
        <v>61</v>
      </c>
      <c r="G24" t="s">
        <v>61</v>
      </c>
      <c r="H24" t="s">
        <v>61</v>
      </c>
      <c r="I24" t="s">
        <v>61</v>
      </c>
      <c r="J24" t="s">
        <v>61</v>
      </c>
      <c r="K24" t="s">
        <v>61</v>
      </c>
      <c r="L24" t="s">
        <v>61</v>
      </c>
      <c r="M24" t="s">
        <v>61</v>
      </c>
      <c r="N24" t="s">
        <v>61</v>
      </c>
      <c r="O24" t="s">
        <v>61</v>
      </c>
      <c r="P24" t="s">
        <v>61</v>
      </c>
      <c r="Q24" t="s">
        <v>61</v>
      </c>
      <c r="R24" t="s">
        <v>61</v>
      </c>
    </row>
    <row r="26" ht="12.75">
      <c r="A26" s="2" t="s">
        <v>79</v>
      </c>
    </row>
    <row r="28" ht="12.75">
      <c r="A28" s="2" t="s">
        <v>80</v>
      </c>
    </row>
    <row r="29" ht="12.75">
      <c r="A29" s="2" t="s">
        <v>81</v>
      </c>
    </row>
    <row r="30" ht="12.75">
      <c r="A30" s="2" t="s">
        <v>82</v>
      </c>
    </row>
    <row r="31" ht="12.75">
      <c r="A31" s="2" t="s">
        <v>83</v>
      </c>
    </row>
  </sheetData>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I103"/>
  <sheetViews>
    <sheetView workbookViewId="0" topLeftCell="A1">
      <selection activeCell="A1" sqref="A1"/>
    </sheetView>
  </sheetViews>
  <sheetFormatPr defaultColWidth="9.140625" defaultRowHeight="12.75"/>
  <sheetData>
    <row r="1" ht="12.75">
      <c r="A1" s="1" t="s">
        <v>39</v>
      </c>
    </row>
    <row r="4" spans="1:3" ht="12.75">
      <c r="A4" s="2" t="s">
        <v>296</v>
      </c>
      <c r="C4" t="s">
        <v>199</v>
      </c>
    </row>
    <row r="5" ht="12.75">
      <c r="A5" s="2" t="s">
        <v>297</v>
      </c>
    </row>
    <row r="6" spans="1:9" ht="12.75">
      <c r="A6" t="s">
        <v>298</v>
      </c>
      <c r="I6" t="s">
        <v>262</v>
      </c>
    </row>
    <row r="7" spans="1:9" ht="12.75">
      <c r="A7" t="s">
        <v>299</v>
      </c>
      <c r="I7" t="s">
        <v>262</v>
      </c>
    </row>
    <row r="8" spans="1:9" ht="12.75">
      <c r="A8" t="s">
        <v>300</v>
      </c>
      <c r="I8" t="s">
        <v>262</v>
      </c>
    </row>
    <row r="9" spans="1:9" ht="12.75">
      <c r="A9" t="s">
        <v>301</v>
      </c>
      <c r="I9" t="s">
        <v>262</v>
      </c>
    </row>
    <row r="10" spans="1:9" ht="12.75">
      <c r="A10" t="s">
        <v>302</v>
      </c>
      <c r="I10" t="s">
        <v>262</v>
      </c>
    </row>
    <row r="11" spans="1:9" ht="12.75">
      <c r="A11" t="s">
        <v>303</v>
      </c>
      <c r="I11" t="s">
        <v>262</v>
      </c>
    </row>
    <row r="12" spans="1:9" ht="12.75">
      <c r="A12" t="s">
        <v>304</v>
      </c>
      <c r="I12" t="s">
        <v>262</v>
      </c>
    </row>
    <row r="13" spans="1:9" ht="12.75">
      <c r="A13" t="s">
        <v>305</v>
      </c>
      <c r="I13" t="s">
        <v>262</v>
      </c>
    </row>
    <row r="14" ht="12.75">
      <c r="A14" s="2" t="s">
        <v>306</v>
      </c>
    </row>
    <row r="15" spans="1:9" ht="12.75">
      <c r="A15" t="s">
        <v>307</v>
      </c>
      <c r="I15" t="s">
        <v>262</v>
      </c>
    </row>
    <row r="16" spans="1:9" ht="12.75">
      <c r="A16" t="s">
        <v>308</v>
      </c>
      <c r="I16" t="s">
        <v>262</v>
      </c>
    </row>
    <row r="19" spans="1:3" ht="12.75">
      <c r="A19" s="2" t="s">
        <v>296</v>
      </c>
      <c r="C19" t="s">
        <v>191</v>
      </c>
    </row>
    <row r="20" ht="12.75">
      <c r="A20" s="2" t="s">
        <v>309</v>
      </c>
    </row>
    <row r="21" spans="1:9" ht="12.75">
      <c r="A21" t="s">
        <v>310</v>
      </c>
      <c r="I21" t="s">
        <v>311</v>
      </c>
    </row>
    <row r="22" spans="1:9" ht="12.75">
      <c r="A22" t="s">
        <v>312</v>
      </c>
      <c r="I22" t="s">
        <v>313</v>
      </c>
    </row>
    <row r="23" spans="1:9" ht="12.75">
      <c r="A23" t="s">
        <v>314</v>
      </c>
      <c r="I23" t="s">
        <v>262</v>
      </c>
    </row>
    <row r="24" spans="1:9" ht="12.75">
      <c r="A24" t="s">
        <v>315</v>
      </c>
      <c r="I24" t="s">
        <v>201</v>
      </c>
    </row>
    <row r="25" ht="12.75">
      <c r="A25" s="2" t="s">
        <v>297</v>
      </c>
    </row>
    <row r="26" spans="1:9" ht="12.75">
      <c r="A26" t="s">
        <v>298</v>
      </c>
      <c r="I26" t="s">
        <v>219</v>
      </c>
    </row>
    <row r="27" spans="1:9" ht="12.75">
      <c r="A27" t="s">
        <v>316</v>
      </c>
      <c r="I27" t="s">
        <v>262</v>
      </c>
    </row>
    <row r="28" spans="1:9" ht="12.75">
      <c r="A28" t="s">
        <v>305</v>
      </c>
      <c r="I28" t="s">
        <v>211</v>
      </c>
    </row>
    <row r="29" spans="1:9" ht="12.75">
      <c r="A29" t="s">
        <v>317</v>
      </c>
      <c r="I29" t="s">
        <v>262</v>
      </c>
    </row>
    <row r="30" ht="12.75">
      <c r="A30" s="2" t="s">
        <v>318</v>
      </c>
    </row>
    <row r="31" spans="1:9" ht="12.75">
      <c r="A31" t="s">
        <v>319</v>
      </c>
      <c r="I31" t="s">
        <v>115</v>
      </c>
    </row>
    <row r="32" spans="1:9" ht="12.75">
      <c r="A32" t="s">
        <v>320</v>
      </c>
      <c r="I32" t="s">
        <v>115</v>
      </c>
    </row>
    <row r="33" spans="1:9" ht="12.75">
      <c r="A33" t="s">
        <v>321</v>
      </c>
      <c r="I33" t="s">
        <v>322</v>
      </c>
    </row>
    <row r="34" spans="1:9" ht="12.75">
      <c r="A34" t="s">
        <v>323</v>
      </c>
      <c r="I34" t="s">
        <v>111</v>
      </c>
    </row>
    <row r="35" spans="1:9" ht="12.75">
      <c r="A35" t="s">
        <v>324</v>
      </c>
      <c r="I35" t="s">
        <v>114</v>
      </c>
    </row>
    <row r="36" spans="1:9" ht="12.75">
      <c r="A36" t="s">
        <v>325</v>
      </c>
      <c r="I36" t="s">
        <v>262</v>
      </c>
    </row>
    <row r="37" spans="1:9" ht="12.75">
      <c r="A37" t="s">
        <v>326</v>
      </c>
      <c r="I37" t="s">
        <v>327</v>
      </c>
    </row>
    <row r="38" spans="1:9" ht="12.75">
      <c r="A38" t="s">
        <v>328</v>
      </c>
      <c r="I38" t="s">
        <v>329</v>
      </c>
    </row>
    <row r="39" spans="1:9" ht="12.75">
      <c r="A39" t="s">
        <v>330</v>
      </c>
      <c r="I39" t="s">
        <v>262</v>
      </c>
    </row>
    <row r="40" spans="1:9" ht="12.75">
      <c r="A40" t="s">
        <v>331</v>
      </c>
      <c r="I40" t="s">
        <v>262</v>
      </c>
    </row>
    <row r="41" spans="1:9" ht="12.75">
      <c r="A41" t="s">
        <v>332</v>
      </c>
      <c r="I41" t="s">
        <v>262</v>
      </c>
    </row>
    <row r="42" ht="12.75">
      <c r="A42" s="2" t="s">
        <v>333</v>
      </c>
    </row>
    <row r="43" spans="1:9" ht="12.75">
      <c r="A43" t="s">
        <v>334</v>
      </c>
      <c r="I43" t="s">
        <v>335</v>
      </c>
    </row>
    <row r="44" spans="1:9" ht="12.75">
      <c r="A44" t="s">
        <v>336</v>
      </c>
      <c r="I44" t="s">
        <v>337</v>
      </c>
    </row>
    <row r="45" spans="1:9" ht="12.75">
      <c r="A45" t="s">
        <v>338</v>
      </c>
      <c r="I45" t="s">
        <v>339</v>
      </c>
    </row>
    <row r="46" spans="1:9" ht="12.75">
      <c r="A46" t="s">
        <v>340</v>
      </c>
      <c r="I46" t="s">
        <v>341</v>
      </c>
    </row>
    <row r="47" spans="1:9" ht="12.75">
      <c r="A47" t="s">
        <v>342</v>
      </c>
      <c r="I47" t="s">
        <v>341</v>
      </c>
    </row>
    <row r="48" spans="1:9" ht="12.75">
      <c r="A48" t="s">
        <v>343</v>
      </c>
      <c r="I48" t="s">
        <v>341</v>
      </c>
    </row>
    <row r="49" spans="1:9" ht="12.75">
      <c r="A49" t="s">
        <v>344</v>
      </c>
      <c r="I49" t="s">
        <v>61</v>
      </c>
    </row>
    <row r="50" ht="12.75">
      <c r="A50" s="2" t="s">
        <v>345</v>
      </c>
    </row>
    <row r="51" spans="1:9" ht="12.75">
      <c r="A51" t="s">
        <v>346</v>
      </c>
      <c r="I51" t="s">
        <v>262</v>
      </c>
    </row>
    <row r="52" spans="1:9" ht="12.75">
      <c r="A52" t="s">
        <v>347</v>
      </c>
      <c r="I52" t="s">
        <v>262</v>
      </c>
    </row>
    <row r="53" spans="1:9" ht="12.75">
      <c r="A53" t="s">
        <v>348</v>
      </c>
      <c r="I53" t="s">
        <v>262</v>
      </c>
    </row>
    <row r="54" spans="1:9" ht="12.75">
      <c r="A54" t="s">
        <v>349</v>
      </c>
      <c r="I54" t="s">
        <v>262</v>
      </c>
    </row>
    <row r="55" ht="12.75">
      <c r="A55" s="2" t="s">
        <v>306</v>
      </c>
    </row>
    <row r="56" spans="1:9" ht="12.75">
      <c r="A56" t="s">
        <v>307</v>
      </c>
      <c r="I56" t="s">
        <v>262</v>
      </c>
    </row>
    <row r="57" spans="1:9" ht="12.75">
      <c r="A57" t="s">
        <v>308</v>
      </c>
      <c r="I57" t="s">
        <v>350</v>
      </c>
    </row>
    <row r="60" spans="1:3" ht="12.75">
      <c r="A60" s="2" t="s">
        <v>296</v>
      </c>
      <c r="C60" t="s">
        <v>174</v>
      </c>
    </row>
    <row r="61" ht="12.75">
      <c r="A61" s="2" t="s">
        <v>309</v>
      </c>
    </row>
    <row r="62" spans="1:9" ht="12.75">
      <c r="A62" t="s">
        <v>310</v>
      </c>
      <c r="I62" t="s">
        <v>351</v>
      </c>
    </row>
    <row r="63" spans="1:9" ht="12.75">
      <c r="A63" t="s">
        <v>312</v>
      </c>
      <c r="I63" t="s">
        <v>313</v>
      </c>
    </row>
    <row r="64" spans="1:9" ht="12.75">
      <c r="A64" t="s">
        <v>314</v>
      </c>
      <c r="I64" t="s">
        <v>262</v>
      </c>
    </row>
    <row r="65" spans="1:9" ht="12.75">
      <c r="A65" t="s">
        <v>315</v>
      </c>
      <c r="I65" t="s">
        <v>201</v>
      </c>
    </row>
    <row r="66" ht="12.75">
      <c r="A66" s="2" t="s">
        <v>297</v>
      </c>
    </row>
    <row r="67" spans="1:9" ht="12.75">
      <c r="A67" t="s">
        <v>298</v>
      </c>
      <c r="I67" t="s">
        <v>220</v>
      </c>
    </row>
    <row r="68" spans="1:9" ht="12.75">
      <c r="A68" t="s">
        <v>316</v>
      </c>
      <c r="I68" t="s">
        <v>262</v>
      </c>
    </row>
    <row r="69" spans="1:9" ht="12.75">
      <c r="A69" t="s">
        <v>305</v>
      </c>
      <c r="I69" t="s">
        <v>212</v>
      </c>
    </row>
    <row r="70" spans="1:9" ht="12.75">
      <c r="A70" t="s">
        <v>352</v>
      </c>
      <c r="I70" t="s">
        <v>353</v>
      </c>
    </row>
    <row r="71" spans="1:9" ht="12.75">
      <c r="A71" t="s">
        <v>354</v>
      </c>
      <c r="I71" t="s">
        <v>262</v>
      </c>
    </row>
    <row r="72" spans="1:9" ht="12.75">
      <c r="A72" t="s">
        <v>317</v>
      </c>
      <c r="I72" t="s">
        <v>262</v>
      </c>
    </row>
    <row r="73" ht="12.75">
      <c r="A73" s="2" t="s">
        <v>318</v>
      </c>
    </row>
    <row r="74" spans="1:9" ht="12.75">
      <c r="A74" t="s">
        <v>355</v>
      </c>
      <c r="I74" t="s">
        <v>356</v>
      </c>
    </row>
    <row r="75" spans="1:9" ht="12.75">
      <c r="A75" t="s">
        <v>357</v>
      </c>
      <c r="I75" t="s">
        <v>358</v>
      </c>
    </row>
    <row r="76" spans="1:9" ht="12.75">
      <c r="A76" t="s">
        <v>359</v>
      </c>
      <c r="I76" t="s">
        <v>114</v>
      </c>
    </row>
    <row r="77" spans="1:9" ht="12.75">
      <c r="A77" t="s">
        <v>360</v>
      </c>
      <c r="I77" t="s">
        <v>361</v>
      </c>
    </row>
    <row r="78" spans="1:9" ht="12.75">
      <c r="A78" t="s">
        <v>326</v>
      </c>
      <c r="I78" t="s">
        <v>362</v>
      </c>
    </row>
    <row r="79" spans="1:9" ht="12.75">
      <c r="A79" t="s">
        <v>328</v>
      </c>
      <c r="I79" t="s">
        <v>363</v>
      </c>
    </row>
    <row r="80" spans="1:9" ht="12.75">
      <c r="A80" t="s">
        <v>330</v>
      </c>
      <c r="I80" t="s">
        <v>364</v>
      </c>
    </row>
    <row r="81" spans="1:9" ht="12.75">
      <c r="A81" t="s">
        <v>365</v>
      </c>
      <c r="I81" t="s">
        <v>115</v>
      </c>
    </row>
    <row r="82" ht="12.75">
      <c r="A82" s="2" t="s">
        <v>366</v>
      </c>
    </row>
    <row r="83" spans="1:9" ht="12.75">
      <c r="A83" t="s">
        <v>367</v>
      </c>
      <c r="I83" t="s">
        <v>262</v>
      </c>
    </row>
    <row r="84" spans="1:9" ht="12.75">
      <c r="A84" t="s">
        <v>368</v>
      </c>
      <c r="I84" t="s">
        <v>262</v>
      </c>
    </row>
    <row r="85" spans="1:9" ht="12.75">
      <c r="A85" t="s">
        <v>369</v>
      </c>
      <c r="I85" t="s">
        <v>262</v>
      </c>
    </row>
    <row r="86" spans="1:9" ht="12.75">
      <c r="A86" t="s">
        <v>370</v>
      </c>
      <c r="I86" t="s">
        <v>262</v>
      </c>
    </row>
    <row r="87" spans="1:9" ht="12.75">
      <c r="A87" t="s">
        <v>371</v>
      </c>
      <c r="I87" t="s">
        <v>262</v>
      </c>
    </row>
    <row r="88" spans="1:9" ht="12.75">
      <c r="A88" t="s">
        <v>372</v>
      </c>
      <c r="I88" t="s">
        <v>262</v>
      </c>
    </row>
    <row r="89" ht="12.75">
      <c r="A89" s="2" t="s">
        <v>333</v>
      </c>
    </row>
    <row r="90" spans="1:9" ht="12.75">
      <c r="A90" t="s">
        <v>373</v>
      </c>
      <c r="I90" t="s">
        <v>341</v>
      </c>
    </row>
    <row r="91" spans="1:9" ht="12.75">
      <c r="A91" t="s">
        <v>374</v>
      </c>
      <c r="I91" t="s">
        <v>375</v>
      </c>
    </row>
    <row r="92" spans="1:9" ht="12.75">
      <c r="A92" t="s">
        <v>376</v>
      </c>
      <c r="I92" t="s">
        <v>377</v>
      </c>
    </row>
    <row r="93" spans="1:9" ht="12.75">
      <c r="A93" t="s">
        <v>378</v>
      </c>
      <c r="I93" t="s">
        <v>262</v>
      </c>
    </row>
    <row r="94" spans="1:9" ht="12.75">
      <c r="A94" t="s">
        <v>379</v>
      </c>
      <c r="I94" t="s">
        <v>380</v>
      </c>
    </row>
    <row r="95" spans="1:9" ht="12.75">
      <c r="A95" t="s">
        <v>381</v>
      </c>
      <c r="I95" t="s">
        <v>382</v>
      </c>
    </row>
    <row r="96" spans="1:9" ht="12.75">
      <c r="A96" t="s">
        <v>383</v>
      </c>
      <c r="I96" t="s">
        <v>384</v>
      </c>
    </row>
    <row r="97" ht="12.75">
      <c r="A97" s="2" t="s">
        <v>345</v>
      </c>
    </row>
    <row r="98" spans="1:9" ht="12.75">
      <c r="A98" t="s">
        <v>385</v>
      </c>
      <c r="I98" t="s">
        <v>262</v>
      </c>
    </row>
    <row r="99" spans="1:9" ht="12.75">
      <c r="A99" t="s">
        <v>349</v>
      </c>
      <c r="I99" t="s">
        <v>262</v>
      </c>
    </row>
    <row r="100" spans="1:9" ht="12.75">
      <c r="A100" t="s">
        <v>386</v>
      </c>
      <c r="I100" t="s">
        <v>262</v>
      </c>
    </row>
    <row r="101" ht="12.75">
      <c r="A101" s="2" t="s">
        <v>306</v>
      </c>
    </row>
    <row r="102" spans="1:9" ht="12.75">
      <c r="A102" t="s">
        <v>307</v>
      </c>
      <c r="I102" t="s">
        <v>262</v>
      </c>
    </row>
    <row r="103" spans="1:9" ht="12.75">
      <c r="A103" t="s">
        <v>308</v>
      </c>
      <c r="I103" t="s">
        <v>387</v>
      </c>
    </row>
  </sheetData>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4:J27"/>
  <sheetViews>
    <sheetView workbookViewId="0" topLeftCell="A1">
      <selection activeCell="A1" sqref="A1"/>
    </sheetView>
  </sheetViews>
  <sheetFormatPr defaultColWidth="9.140625" defaultRowHeight="12.75"/>
  <sheetData>
    <row r="4" ht="12.75">
      <c r="A4" s="1" t="s">
        <v>388</v>
      </c>
    </row>
    <row r="8" spans="1:10" ht="12.75">
      <c r="A8" s="2" t="s">
        <v>389</v>
      </c>
      <c r="B8" s="2" t="s">
        <v>390</v>
      </c>
      <c r="D8" s="2" t="s">
        <v>391</v>
      </c>
      <c r="F8" s="2" t="s">
        <v>392</v>
      </c>
      <c r="H8" s="2" t="s">
        <v>393</v>
      </c>
      <c r="J8" s="2" t="s">
        <v>394</v>
      </c>
    </row>
    <row r="9" spans="2:9" ht="12.75">
      <c r="B9" t="s">
        <v>395</v>
      </c>
      <c r="C9" t="s">
        <v>396</v>
      </c>
      <c r="D9" t="s">
        <v>395</v>
      </c>
      <c r="E9" t="s">
        <v>396</v>
      </c>
      <c r="F9" t="s">
        <v>395</v>
      </c>
      <c r="G9" t="s">
        <v>396</v>
      </c>
      <c r="H9" t="s">
        <v>395</v>
      </c>
      <c r="I9" t="s">
        <v>396</v>
      </c>
    </row>
    <row r="10" spans="1:10" ht="12.75">
      <c r="A10" t="s">
        <v>397</v>
      </c>
      <c r="B10" s="4">
        <v>1</v>
      </c>
      <c r="C10" s="4">
        <v>0</v>
      </c>
      <c r="D10" s="4">
        <v>0</v>
      </c>
      <c r="E10" s="4">
        <v>0</v>
      </c>
      <c r="F10" s="4">
        <v>0</v>
      </c>
      <c r="G10" s="4">
        <v>0</v>
      </c>
      <c r="H10" s="4">
        <f>B10+D10+F10</f>
        <v>4</v>
      </c>
      <c r="I10" s="4">
        <f>C10+E10+G10</f>
        <v>4</v>
      </c>
      <c r="J10" s="6">
        <f>H10+I10</f>
        <v>4</v>
      </c>
    </row>
    <row r="11" spans="1:10" ht="12.75">
      <c r="A11" t="s">
        <v>398</v>
      </c>
      <c r="B11" s="4">
        <v>1</v>
      </c>
      <c r="C11" s="4">
        <v>2</v>
      </c>
      <c r="D11" s="4">
        <v>0</v>
      </c>
      <c r="E11" s="4">
        <v>0</v>
      </c>
      <c r="F11" s="4">
        <v>0</v>
      </c>
      <c r="G11" s="4">
        <v>0</v>
      </c>
      <c r="H11" s="4">
        <f>B11+D11+F11</f>
        <v>4</v>
      </c>
      <c r="I11" s="4">
        <f>C11+E11+G11</f>
        <v>4</v>
      </c>
      <c r="J11" s="6">
        <f>H11+I11</f>
        <v>4</v>
      </c>
    </row>
    <row r="12" spans="1:10" ht="12.75">
      <c r="A12" t="s">
        <v>399</v>
      </c>
      <c r="B12" s="4">
        <v>1</v>
      </c>
      <c r="C12" s="4">
        <v>6</v>
      </c>
      <c r="D12" s="4">
        <v>0</v>
      </c>
      <c r="E12" s="4">
        <v>0</v>
      </c>
      <c r="F12" s="4">
        <v>0</v>
      </c>
      <c r="G12" s="4">
        <v>0</v>
      </c>
      <c r="H12" s="4">
        <f>B12+D12+F12</f>
        <v>4</v>
      </c>
      <c r="I12" s="4">
        <f>C12+E12+G12</f>
        <v>4</v>
      </c>
      <c r="J12" s="6">
        <f>H12+I12</f>
        <v>4</v>
      </c>
    </row>
    <row r="13" spans="1:10" ht="12.75">
      <c r="A13" t="s">
        <v>400</v>
      </c>
      <c r="B13" s="4">
        <v>2</v>
      </c>
      <c r="C13" s="4">
        <v>6</v>
      </c>
      <c r="D13" s="4">
        <v>0</v>
      </c>
      <c r="E13" s="4">
        <v>0</v>
      </c>
      <c r="F13" s="4">
        <v>0</v>
      </c>
      <c r="G13" s="4">
        <v>0</v>
      </c>
      <c r="H13" s="4">
        <f>B13+D13+F13</f>
        <v>4</v>
      </c>
      <c r="I13" s="4">
        <f>C13+E13+G13</f>
        <v>4</v>
      </c>
      <c r="J13" s="6">
        <f>H13+I13</f>
        <v>4</v>
      </c>
    </row>
    <row r="14" spans="1:10" ht="12.75">
      <c r="A14" t="s">
        <v>401</v>
      </c>
      <c r="B14" s="4">
        <v>10</v>
      </c>
      <c r="C14" s="4">
        <v>8</v>
      </c>
      <c r="D14" s="4">
        <v>0</v>
      </c>
      <c r="E14" s="4">
        <v>0</v>
      </c>
      <c r="F14" s="4">
        <v>0</v>
      </c>
      <c r="G14" s="4">
        <v>0</v>
      </c>
      <c r="H14" s="4">
        <f>B14+D14+F14</f>
        <v>4</v>
      </c>
      <c r="I14" s="4">
        <f>C14+E14+G14</f>
        <v>4</v>
      </c>
      <c r="J14" s="6">
        <f>H14+I14</f>
        <v>4</v>
      </c>
    </row>
    <row r="15" spans="1:10" ht="12.75">
      <c r="A15" t="s">
        <v>402</v>
      </c>
      <c r="B15" s="4">
        <v>3</v>
      </c>
      <c r="C15" s="4">
        <v>1</v>
      </c>
      <c r="D15" s="4">
        <v>0</v>
      </c>
      <c r="E15" s="4">
        <v>0</v>
      </c>
      <c r="F15" s="4">
        <v>0</v>
      </c>
      <c r="G15" s="4">
        <v>0</v>
      </c>
      <c r="H15" s="4">
        <f>B15+D15+F15</f>
        <v>4</v>
      </c>
      <c r="I15" s="4">
        <f>C15+E15+G15</f>
        <v>4</v>
      </c>
      <c r="J15" s="6">
        <f>H15+I15</f>
        <v>4</v>
      </c>
    </row>
    <row r="16" spans="1:10" ht="12.75">
      <c r="A16" t="s">
        <v>403</v>
      </c>
      <c r="B16" s="4">
        <v>1</v>
      </c>
      <c r="C16" s="4">
        <v>1</v>
      </c>
      <c r="D16" s="4">
        <v>0</v>
      </c>
      <c r="E16" s="4">
        <v>0</v>
      </c>
      <c r="F16" s="4">
        <v>0</v>
      </c>
      <c r="G16" s="4">
        <v>0</v>
      </c>
      <c r="H16" s="4">
        <f>B16+D16+F16</f>
        <v>4</v>
      </c>
      <c r="I16" s="4">
        <f>C16+E16+G16</f>
        <v>4</v>
      </c>
      <c r="J16" s="6">
        <f>H16+I16</f>
        <v>4</v>
      </c>
    </row>
    <row r="17" spans="1:10" ht="12.75">
      <c r="A17" t="s">
        <v>404</v>
      </c>
      <c r="B17" s="4">
        <v>5</v>
      </c>
      <c r="C17" s="4">
        <v>25</v>
      </c>
      <c r="D17" s="4">
        <v>0</v>
      </c>
      <c r="E17" s="4">
        <v>0</v>
      </c>
      <c r="F17" s="4">
        <v>0</v>
      </c>
      <c r="G17" s="4">
        <v>7</v>
      </c>
      <c r="H17" s="4">
        <f>B17+D17+F17</f>
        <v>4</v>
      </c>
      <c r="I17" s="4">
        <f>C17+E17+G17</f>
        <v>4</v>
      </c>
      <c r="J17" s="6">
        <f>H17+I17</f>
        <v>4</v>
      </c>
    </row>
    <row r="18" spans="1:10" ht="12.75">
      <c r="A18" t="s">
        <v>405</v>
      </c>
      <c r="B18" s="4">
        <v>2</v>
      </c>
      <c r="C18" s="4">
        <v>3</v>
      </c>
      <c r="D18" s="4">
        <v>0</v>
      </c>
      <c r="E18" s="4">
        <v>1</v>
      </c>
      <c r="F18" s="4">
        <v>1</v>
      </c>
      <c r="G18" s="4">
        <v>0</v>
      </c>
      <c r="H18" s="4">
        <f>B18+D18+F18</f>
        <v>4</v>
      </c>
      <c r="I18" s="4">
        <f>C18+E18+G18</f>
        <v>4</v>
      </c>
      <c r="J18" s="6">
        <f>H18+I18</f>
        <v>4</v>
      </c>
    </row>
    <row r="19" spans="1:10" ht="12.75">
      <c r="A19" t="s">
        <v>406</v>
      </c>
      <c r="B19" s="4">
        <v>0</v>
      </c>
      <c r="C19" s="4">
        <v>1</v>
      </c>
      <c r="D19" s="4">
        <v>0</v>
      </c>
      <c r="E19" s="4">
        <v>0</v>
      </c>
      <c r="F19" s="4">
        <v>0</v>
      </c>
      <c r="G19" s="4">
        <v>0</v>
      </c>
      <c r="H19" s="4">
        <f>B19+D19+F19</f>
        <v>4</v>
      </c>
      <c r="I19" s="4">
        <f>C19+E19+G19</f>
        <v>4</v>
      </c>
      <c r="J19" s="6">
        <f>H19+I19</f>
        <v>4</v>
      </c>
    </row>
    <row r="20" spans="1:10" ht="12.75">
      <c r="A20" t="s">
        <v>407</v>
      </c>
      <c r="B20" s="4">
        <v>1</v>
      </c>
      <c r="C20" s="4">
        <v>1</v>
      </c>
      <c r="D20" s="4">
        <v>0</v>
      </c>
      <c r="E20" s="4">
        <v>0</v>
      </c>
      <c r="F20" s="4">
        <v>0</v>
      </c>
      <c r="G20" s="4">
        <v>0</v>
      </c>
      <c r="H20" s="4">
        <f>B20+D20+F20</f>
        <v>4</v>
      </c>
      <c r="I20" s="4">
        <f>C20+E20+G20</f>
        <v>4</v>
      </c>
      <c r="J20" s="6">
        <f>H20+I20</f>
        <v>4</v>
      </c>
    </row>
    <row r="21" spans="1:10" ht="12.75">
      <c r="A21" t="s">
        <v>408</v>
      </c>
      <c r="B21" s="4">
        <v>1</v>
      </c>
      <c r="C21" s="4">
        <v>1</v>
      </c>
      <c r="D21" s="4">
        <v>0</v>
      </c>
      <c r="E21" s="4">
        <v>0</v>
      </c>
      <c r="F21" s="4">
        <v>0</v>
      </c>
      <c r="G21" s="4">
        <v>0</v>
      </c>
      <c r="H21" s="4">
        <f>B21+D21+F21</f>
        <v>4</v>
      </c>
      <c r="I21" s="4">
        <f>C21+E21+G21</f>
        <v>4</v>
      </c>
      <c r="J21" s="6">
        <f>H21+I21</f>
        <v>4</v>
      </c>
    </row>
    <row r="22" spans="1:10" ht="12.75">
      <c r="A22" t="s">
        <v>409</v>
      </c>
      <c r="B22" s="4">
        <v>4</v>
      </c>
      <c r="C22" s="4">
        <v>14</v>
      </c>
      <c r="D22" s="4">
        <v>0</v>
      </c>
      <c r="E22" s="4">
        <v>0</v>
      </c>
      <c r="F22" s="4">
        <v>0</v>
      </c>
      <c r="G22" s="4">
        <v>0</v>
      </c>
      <c r="H22" s="4">
        <f>B22+D22+F22</f>
        <v>4</v>
      </c>
      <c r="I22" s="4">
        <f>C22+E22+G22</f>
        <v>4</v>
      </c>
      <c r="J22" s="6">
        <f>H22+I22</f>
        <v>4</v>
      </c>
    </row>
    <row r="23" spans="1:10" ht="12.75">
      <c r="A23" t="s">
        <v>410</v>
      </c>
      <c r="B23" s="4">
        <v>0</v>
      </c>
      <c r="C23" s="4">
        <v>1</v>
      </c>
      <c r="D23" s="4">
        <v>0</v>
      </c>
      <c r="E23" s="4">
        <v>0</v>
      </c>
      <c r="F23" s="4">
        <v>0</v>
      </c>
      <c r="G23" s="4">
        <v>0</v>
      </c>
      <c r="H23" s="4">
        <f>B23+D23+F23</f>
        <v>4</v>
      </c>
      <c r="I23" s="4">
        <f>C23+E23+G23</f>
        <v>4</v>
      </c>
      <c r="J23" s="6">
        <f>H23+I23</f>
        <v>4</v>
      </c>
    </row>
    <row r="24" spans="1:10" ht="12.75">
      <c r="A24" t="s">
        <v>411</v>
      </c>
      <c r="B24" s="4">
        <v>0</v>
      </c>
      <c r="C24" s="4">
        <v>2</v>
      </c>
      <c r="D24" s="4">
        <v>0</v>
      </c>
      <c r="E24" s="4">
        <v>0</v>
      </c>
      <c r="F24" s="4">
        <v>0</v>
      </c>
      <c r="G24" s="4">
        <v>0</v>
      </c>
      <c r="H24" s="4">
        <f>B24+D24+F24</f>
        <v>4</v>
      </c>
      <c r="I24" s="4">
        <f>C24+E24+G24</f>
        <v>4</v>
      </c>
      <c r="J24" s="6">
        <f>H24+I24</f>
        <v>4</v>
      </c>
    </row>
    <row r="25" spans="1:10" ht="12.75">
      <c r="A25" t="s">
        <v>412</v>
      </c>
      <c r="B25" s="4">
        <v>1</v>
      </c>
      <c r="C25" s="4">
        <v>4</v>
      </c>
      <c r="D25" s="4">
        <v>0</v>
      </c>
      <c r="E25" s="4">
        <v>0</v>
      </c>
      <c r="F25" s="4">
        <v>0</v>
      </c>
      <c r="G25" s="4">
        <v>0</v>
      </c>
      <c r="H25" s="4">
        <f>B25+D25+F25</f>
        <v>4</v>
      </c>
      <c r="I25" s="4">
        <f>C25+E25+G25</f>
        <v>4</v>
      </c>
      <c r="J25" s="6">
        <f>H25+I25</f>
        <v>4</v>
      </c>
    </row>
    <row r="26" spans="1:10" ht="12.75">
      <c r="A26" t="s">
        <v>413</v>
      </c>
      <c r="B26" s="4">
        <v>1</v>
      </c>
      <c r="C26" s="4">
        <v>0</v>
      </c>
      <c r="D26" s="4">
        <v>0</v>
      </c>
      <c r="E26" s="4">
        <v>0</v>
      </c>
      <c r="F26" s="4">
        <v>0</v>
      </c>
      <c r="G26" s="4">
        <v>0</v>
      </c>
      <c r="H26" s="4">
        <f>B26+D26+F26</f>
        <v>4</v>
      </c>
      <c r="I26" s="4">
        <f>C26+E26+G26</f>
        <v>4</v>
      </c>
      <c r="J26" s="6">
        <f>H26+I26</f>
        <v>4</v>
      </c>
    </row>
    <row r="27" spans="1:10" ht="12.75">
      <c r="A27" s="2" t="s">
        <v>394</v>
      </c>
      <c r="B27" s="6">
        <f>SUM(B10:B26)</f>
        <v>4</v>
      </c>
      <c r="C27" s="6">
        <f>SUM(C10:C26)</f>
        <v>4</v>
      </c>
      <c r="D27" s="6">
        <f>SUM(D10:D26)</f>
        <v>4</v>
      </c>
      <c r="E27" s="6">
        <f>SUM(E10:E26)</f>
        <v>4</v>
      </c>
      <c r="F27" s="6">
        <f>SUM(F10:F26)</f>
        <v>4</v>
      </c>
      <c r="G27" s="6">
        <f>SUM(G10:G26)</f>
        <v>4</v>
      </c>
      <c r="H27" s="6">
        <f>SUM(H10:H26)</f>
        <v>4</v>
      </c>
      <c r="I27" s="6">
        <f>SUM(I10:I26)</f>
        <v>4</v>
      </c>
      <c r="J27" s="6">
        <f>SUM(J10:J26)</f>
        <v>4</v>
      </c>
    </row>
  </sheetData>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O10"/>
  <sheetViews>
    <sheetView workbookViewId="0" topLeftCell="A1">
      <selection activeCell="A1" sqref="A1"/>
    </sheetView>
  </sheetViews>
  <sheetFormatPr defaultColWidth="9.140625" defaultRowHeight="12.75"/>
  <sheetData>
    <row r="1" ht="12.75">
      <c r="A1" s="1" t="s">
        <v>414</v>
      </c>
    </row>
    <row r="5" spans="1:14" ht="12.75">
      <c r="A5" s="2" t="s">
        <v>415</v>
      </c>
      <c r="B5" s="2" t="s">
        <v>416</v>
      </c>
      <c r="D5" s="2" t="s">
        <v>417</v>
      </c>
      <c r="F5" s="2" t="s">
        <v>418</v>
      </c>
      <c r="H5" s="2" t="s">
        <v>154</v>
      </c>
      <c r="J5" s="2" t="s">
        <v>419</v>
      </c>
      <c r="L5" s="2" t="s">
        <v>420</v>
      </c>
      <c r="N5" s="2" t="s">
        <v>421</v>
      </c>
    </row>
    <row r="6" spans="2:15" ht="12.75">
      <c r="B6" t="s">
        <v>395</v>
      </c>
      <c r="C6" t="s">
        <v>396</v>
      </c>
      <c r="D6" t="s">
        <v>395</v>
      </c>
      <c r="E6" t="s">
        <v>396</v>
      </c>
      <c r="F6" t="s">
        <v>395</v>
      </c>
      <c r="G6" t="s">
        <v>396</v>
      </c>
      <c r="H6" t="s">
        <v>395</v>
      </c>
      <c r="I6" t="s">
        <v>396</v>
      </c>
      <c r="J6" t="s">
        <v>395</v>
      </c>
      <c r="K6" t="s">
        <v>396</v>
      </c>
      <c r="L6" t="s">
        <v>395</v>
      </c>
      <c r="M6" t="s">
        <v>396</v>
      </c>
      <c r="N6" t="s">
        <v>395</v>
      </c>
      <c r="O6" t="s">
        <v>396</v>
      </c>
    </row>
    <row r="7" spans="1:15" ht="12.75">
      <c r="A7" t="s">
        <v>98</v>
      </c>
      <c r="B7" s="7">
        <v>0</v>
      </c>
      <c r="C7" s="7">
        <v>0</v>
      </c>
      <c r="D7" s="7">
        <v>0</v>
      </c>
      <c r="E7" s="7">
        <v>0</v>
      </c>
      <c r="F7" s="7">
        <v>0</v>
      </c>
      <c r="G7" s="7">
        <v>0</v>
      </c>
      <c r="H7" s="7">
        <v>0</v>
      </c>
      <c r="I7" s="7">
        <v>0</v>
      </c>
      <c r="J7" s="7">
        <v>13</v>
      </c>
      <c r="K7" s="7">
        <v>15</v>
      </c>
      <c r="L7" s="7">
        <v>0</v>
      </c>
      <c r="M7" s="7">
        <v>0</v>
      </c>
      <c r="N7" s="7">
        <v>0</v>
      </c>
      <c r="O7" s="7">
        <v>0</v>
      </c>
    </row>
    <row r="8" spans="1:15" ht="12.75">
      <c r="A8" t="s">
        <v>99</v>
      </c>
      <c r="B8" s="7">
        <v>0</v>
      </c>
      <c r="C8" s="7">
        <v>0</v>
      </c>
      <c r="D8" s="7">
        <v>0</v>
      </c>
      <c r="E8" s="7">
        <v>0</v>
      </c>
      <c r="F8" s="7">
        <v>0</v>
      </c>
      <c r="G8" s="7">
        <v>0</v>
      </c>
      <c r="H8" s="7">
        <v>0</v>
      </c>
      <c r="I8" s="7">
        <v>0</v>
      </c>
      <c r="J8" s="7">
        <v>10</v>
      </c>
      <c r="K8" s="7">
        <v>42</v>
      </c>
      <c r="L8" s="7">
        <v>0</v>
      </c>
      <c r="M8" s="7">
        <v>0</v>
      </c>
      <c r="N8" s="7">
        <v>0</v>
      </c>
      <c r="O8" s="7">
        <v>0</v>
      </c>
    </row>
    <row r="9" spans="1:15" ht="12.75">
      <c r="A9" t="s">
        <v>100</v>
      </c>
      <c r="B9" s="7">
        <v>0</v>
      </c>
      <c r="C9" s="7">
        <v>0</v>
      </c>
      <c r="D9" s="7">
        <v>0</v>
      </c>
      <c r="E9" s="7">
        <v>0</v>
      </c>
      <c r="F9" s="7">
        <v>0</v>
      </c>
      <c r="G9" s="7">
        <v>0</v>
      </c>
      <c r="H9" s="7">
        <v>0</v>
      </c>
      <c r="I9" s="7">
        <v>0</v>
      </c>
      <c r="J9" s="7">
        <v>1</v>
      </c>
      <c r="K9" s="7">
        <v>5</v>
      </c>
      <c r="L9" s="7">
        <v>0</v>
      </c>
      <c r="M9" s="7">
        <v>0</v>
      </c>
      <c r="N9" s="7">
        <v>0</v>
      </c>
      <c r="O9" s="7">
        <v>0</v>
      </c>
    </row>
    <row r="10" spans="1:15" ht="12.75">
      <c r="A10" s="2" t="s">
        <v>394</v>
      </c>
      <c r="B10" s="8">
        <f>SUM(B7:B9)</f>
        <v>4</v>
      </c>
      <c r="C10" s="8">
        <f>SUM(C7:C9)</f>
        <v>4</v>
      </c>
      <c r="D10" s="8">
        <f>SUM(D7:D9)</f>
        <v>4</v>
      </c>
      <c r="E10" s="8">
        <f>SUM(E7:E9)</f>
        <v>4</v>
      </c>
      <c r="F10" s="8">
        <f>SUM(F7:F9)</f>
        <v>4</v>
      </c>
      <c r="G10" s="8">
        <f>SUM(G7:G9)</f>
        <v>4</v>
      </c>
      <c r="H10" s="8">
        <f>SUM(H7:H9)</f>
        <v>4</v>
      </c>
      <c r="I10" s="8">
        <f>SUM(I7:I9)</f>
        <v>4</v>
      </c>
      <c r="J10" s="8">
        <f>SUM(J7:J9)</f>
        <v>4</v>
      </c>
      <c r="K10" s="8">
        <f>SUM(K7:K9)</f>
        <v>4</v>
      </c>
      <c r="L10" s="8">
        <f>SUM(L7:L9)</f>
        <v>4</v>
      </c>
      <c r="M10" s="8">
        <f>SUM(M7:M9)</f>
        <v>4</v>
      </c>
      <c r="N10" s="8">
        <f>SUM(N7:N9)</f>
        <v>4</v>
      </c>
      <c r="O10" s="8">
        <f>SUM(O7:O9)</f>
        <v>4</v>
      </c>
    </row>
  </sheetData>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422</v>
      </c>
    </row>
    <row r="3" ht="12.75">
      <c r="A3" t="s">
        <v>423</v>
      </c>
    </row>
  </sheetData>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424</v>
      </c>
    </row>
    <row r="3" ht="12.75">
      <c r="A3" t="s">
        <v>423</v>
      </c>
    </row>
  </sheetData>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425</v>
      </c>
    </row>
    <row r="3" ht="12.75">
      <c r="A3" t="s">
        <v>423</v>
      </c>
    </row>
  </sheetData>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T14"/>
  <sheetViews>
    <sheetView workbookViewId="0" topLeftCell="A1">
      <selection activeCell="A1" sqref="A1"/>
    </sheetView>
  </sheetViews>
  <sheetFormatPr defaultColWidth="9.140625" defaultRowHeight="12.75"/>
  <sheetData>
    <row r="1" ht="12.75">
      <c r="A1" s="1" t="s">
        <v>426</v>
      </c>
    </row>
    <row r="5" spans="2:20" ht="12.75">
      <c r="B5" s="2" t="s">
        <v>427</v>
      </c>
      <c r="D5" s="2" t="s">
        <v>428</v>
      </c>
      <c r="F5" s="2" t="s">
        <v>429</v>
      </c>
      <c r="H5" s="2" t="s">
        <v>430</v>
      </c>
      <c r="J5" s="2" t="s">
        <v>431</v>
      </c>
      <c r="L5" s="2" t="s">
        <v>432</v>
      </c>
      <c r="N5" s="2" t="s">
        <v>433</v>
      </c>
      <c r="P5" s="2" t="s">
        <v>434</v>
      </c>
      <c r="R5" s="2" t="s">
        <v>435</v>
      </c>
      <c r="T5" s="2" t="s">
        <v>394</v>
      </c>
    </row>
    <row r="6" spans="1:19" ht="12.75">
      <c r="A6" s="2" t="s">
        <v>389</v>
      </c>
      <c r="B6" t="s">
        <v>395</v>
      </c>
      <c r="C6" t="s">
        <v>396</v>
      </c>
      <c r="D6" t="s">
        <v>395</v>
      </c>
      <c r="E6" t="s">
        <v>396</v>
      </c>
      <c r="F6" t="s">
        <v>395</v>
      </c>
      <c r="G6" t="s">
        <v>396</v>
      </c>
      <c r="H6" t="s">
        <v>395</v>
      </c>
      <c r="I6" t="s">
        <v>396</v>
      </c>
      <c r="J6" t="s">
        <v>395</v>
      </c>
      <c r="K6" t="s">
        <v>396</v>
      </c>
      <c r="L6" t="s">
        <v>395</v>
      </c>
      <c r="M6" t="s">
        <v>396</v>
      </c>
      <c r="N6" t="s">
        <v>395</v>
      </c>
      <c r="O6" t="s">
        <v>396</v>
      </c>
      <c r="P6" t="s">
        <v>395</v>
      </c>
      <c r="Q6" t="s">
        <v>396</v>
      </c>
      <c r="R6" t="s">
        <v>395</v>
      </c>
      <c r="S6" t="s">
        <v>396</v>
      </c>
    </row>
    <row r="7" spans="1:20" ht="12.75">
      <c r="A7" t="s">
        <v>399</v>
      </c>
      <c r="B7" s="4">
        <v>0</v>
      </c>
      <c r="C7" s="4">
        <v>0</v>
      </c>
      <c r="D7" s="4">
        <v>1</v>
      </c>
      <c r="E7" s="4">
        <v>0</v>
      </c>
      <c r="F7" s="4">
        <v>0</v>
      </c>
      <c r="G7" s="4">
        <v>0</v>
      </c>
      <c r="H7" s="4">
        <v>0</v>
      </c>
      <c r="I7" s="4">
        <v>0</v>
      </c>
      <c r="J7" s="4">
        <v>0</v>
      </c>
      <c r="K7" s="4">
        <v>0</v>
      </c>
      <c r="L7" s="4">
        <v>0</v>
      </c>
      <c r="M7" s="4">
        <v>0</v>
      </c>
      <c r="N7" s="4">
        <v>0</v>
      </c>
      <c r="O7" s="4">
        <v>0</v>
      </c>
      <c r="P7" s="4">
        <v>0</v>
      </c>
      <c r="Q7" s="4">
        <v>0</v>
      </c>
      <c r="R7" s="4">
        <v>0</v>
      </c>
      <c r="S7" s="4">
        <v>0</v>
      </c>
      <c r="T7" s="6">
        <f>SUM(B7:S7)</f>
        <v>4</v>
      </c>
    </row>
    <row r="8" spans="1:20" ht="12.75">
      <c r="A8" t="s">
        <v>400</v>
      </c>
      <c r="B8" s="4">
        <v>0</v>
      </c>
      <c r="C8" s="4">
        <v>0</v>
      </c>
      <c r="D8" s="4">
        <v>1</v>
      </c>
      <c r="E8" s="4">
        <v>0</v>
      </c>
      <c r="F8" s="4">
        <v>0</v>
      </c>
      <c r="G8" s="4">
        <v>0</v>
      </c>
      <c r="H8" s="4">
        <v>0</v>
      </c>
      <c r="I8" s="4">
        <v>0</v>
      </c>
      <c r="J8" s="4">
        <v>0</v>
      </c>
      <c r="K8" s="4">
        <v>0</v>
      </c>
      <c r="L8" s="4">
        <v>0</v>
      </c>
      <c r="M8" s="4">
        <v>0</v>
      </c>
      <c r="N8" s="4">
        <v>0</v>
      </c>
      <c r="O8" s="4">
        <v>0</v>
      </c>
      <c r="P8" s="4">
        <v>0</v>
      </c>
      <c r="Q8" s="4">
        <v>0</v>
      </c>
      <c r="R8" s="4">
        <v>0</v>
      </c>
      <c r="S8" s="4">
        <v>0</v>
      </c>
      <c r="T8" s="6">
        <f>SUM(B8:S8)</f>
        <v>4</v>
      </c>
    </row>
    <row r="9" spans="1:20" ht="12.75">
      <c r="A9" t="s">
        <v>401</v>
      </c>
      <c r="B9" s="4">
        <v>0</v>
      </c>
      <c r="C9" s="4">
        <v>0</v>
      </c>
      <c r="D9" s="4">
        <v>1</v>
      </c>
      <c r="E9" s="4">
        <v>0</v>
      </c>
      <c r="F9" s="4">
        <v>0</v>
      </c>
      <c r="G9" s="4">
        <v>0</v>
      </c>
      <c r="H9" s="4">
        <v>0</v>
      </c>
      <c r="I9" s="4">
        <v>0</v>
      </c>
      <c r="J9" s="4">
        <v>0</v>
      </c>
      <c r="K9" s="4">
        <v>0</v>
      </c>
      <c r="L9" s="4">
        <v>0</v>
      </c>
      <c r="M9" s="4">
        <v>0</v>
      </c>
      <c r="N9" s="4">
        <v>0</v>
      </c>
      <c r="O9" s="4">
        <v>0</v>
      </c>
      <c r="P9" s="4">
        <v>0</v>
      </c>
      <c r="Q9" s="4">
        <v>0</v>
      </c>
      <c r="R9" s="4">
        <v>0</v>
      </c>
      <c r="S9" s="4">
        <v>0</v>
      </c>
      <c r="T9" s="6">
        <f>SUM(B9:S9)</f>
        <v>4</v>
      </c>
    </row>
    <row r="10" spans="1:20" ht="12.75">
      <c r="A10" t="s">
        <v>403</v>
      </c>
      <c r="B10" s="4">
        <v>0</v>
      </c>
      <c r="C10" s="4">
        <v>0</v>
      </c>
      <c r="D10" s="4">
        <v>0</v>
      </c>
      <c r="E10" s="4">
        <v>0</v>
      </c>
      <c r="F10" s="4">
        <v>0</v>
      </c>
      <c r="G10" s="4">
        <v>0</v>
      </c>
      <c r="H10" s="4">
        <v>1</v>
      </c>
      <c r="I10" s="4">
        <v>0</v>
      </c>
      <c r="J10" s="4">
        <v>0</v>
      </c>
      <c r="K10" s="4">
        <v>0</v>
      </c>
      <c r="L10" s="4">
        <v>0</v>
      </c>
      <c r="M10" s="4">
        <v>0</v>
      </c>
      <c r="N10" s="4">
        <v>0</v>
      </c>
      <c r="O10" s="4">
        <v>0</v>
      </c>
      <c r="P10" s="4">
        <v>0</v>
      </c>
      <c r="Q10" s="4">
        <v>0</v>
      </c>
      <c r="R10" s="4">
        <v>0</v>
      </c>
      <c r="S10" s="4">
        <v>0</v>
      </c>
      <c r="T10" s="6">
        <f>SUM(B10:S10)</f>
        <v>4</v>
      </c>
    </row>
    <row r="11" spans="1:20" ht="12.75">
      <c r="A11" t="s">
        <v>404</v>
      </c>
      <c r="B11" s="4">
        <v>0</v>
      </c>
      <c r="C11" s="4">
        <v>0</v>
      </c>
      <c r="D11" s="4">
        <v>0</v>
      </c>
      <c r="E11" s="4">
        <v>1</v>
      </c>
      <c r="F11" s="4">
        <v>0</v>
      </c>
      <c r="G11" s="4">
        <v>0</v>
      </c>
      <c r="H11" s="4">
        <v>0</v>
      </c>
      <c r="I11" s="4">
        <v>0</v>
      </c>
      <c r="J11" s="4">
        <v>0</v>
      </c>
      <c r="K11" s="4">
        <v>0</v>
      </c>
      <c r="L11" s="4">
        <v>0</v>
      </c>
      <c r="M11" s="4">
        <v>0</v>
      </c>
      <c r="N11" s="4">
        <v>0</v>
      </c>
      <c r="O11" s="4">
        <v>0</v>
      </c>
      <c r="P11" s="4">
        <v>0</v>
      </c>
      <c r="Q11" s="4">
        <v>0</v>
      </c>
      <c r="R11" s="4">
        <v>0</v>
      </c>
      <c r="S11" s="4">
        <v>0</v>
      </c>
      <c r="T11" s="6">
        <f>SUM(B11:S11)</f>
        <v>4</v>
      </c>
    </row>
    <row r="12" spans="1:20" ht="12.75">
      <c r="A12" t="s">
        <v>407</v>
      </c>
      <c r="B12" s="4">
        <v>0</v>
      </c>
      <c r="C12" s="4">
        <v>0</v>
      </c>
      <c r="D12" s="4">
        <v>0</v>
      </c>
      <c r="E12" s="4">
        <v>0</v>
      </c>
      <c r="F12" s="4">
        <v>0</v>
      </c>
      <c r="G12" s="4">
        <v>0</v>
      </c>
      <c r="H12" s="4">
        <v>0</v>
      </c>
      <c r="I12" s="4">
        <v>0</v>
      </c>
      <c r="J12" s="4">
        <v>0</v>
      </c>
      <c r="K12" s="4">
        <v>0</v>
      </c>
      <c r="L12" s="4">
        <v>0</v>
      </c>
      <c r="M12" s="4">
        <v>0</v>
      </c>
      <c r="N12" s="4">
        <v>0</v>
      </c>
      <c r="O12" s="4">
        <v>0</v>
      </c>
      <c r="P12" s="4">
        <v>0</v>
      </c>
      <c r="Q12" s="4">
        <v>0</v>
      </c>
      <c r="R12" s="4">
        <v>0</v>
      </c>
      <c r="S12" s="4">
        <v>1</v>
      </c>
      <c r="T12" s="6">
        <f>SUM(B12:S12)</f>
        <v>4</v>
      </c>
    </row>
    <row r="13" spans="1:20" ht="12.75">
      <c r="A13" t="s">
        <v>409</v>
      </c>
      <c r="B13" s="4">
        <v>0</v>
      </c>
      <c r="C13" s="4">
        <v>0</v>
      </c>
      <c r="D13" s="4">
        <v>0</v>
      </c>
      <c r="E13" s="4">
        <v>0</v>
      </c>
      <c r="F13" s="4">
        <v>0</v>
      </c>
      <c r="G13" s="4">
        <v>0</v>
      </c>
      <c r="H13" s="4">
        <v>0</v>
      </c>
      <c r="I13" s="4">
        <v>0</v>
      </c>
      <c r="J13" s="4">
        <v>0</v>
      </c>
      <c r="K13" s="4">
        <v>0</v>
      </c>
      <c r="L13" s="4">
        <v>0</v>
      </c>
      <c r="M13" s="4">
        <v>0</v>
      </c>
      <c r="N13" s="4">
        <v>0</v>
      </c>
      <c r="O13" s="4">
        <v>0</v>
      </c>
      <c r="P13" s="4">
        <v>0</v>
      </c>
      <c r="Q13" s="4">
        <v>0</v>
      </c>
      <c r="R13" s="4">
        <v>1</v>
      </c>
      <c r="S13" s="4">
        <v>0</v>
      </c>
      <c r="T13" s="6">
        <f>SUM(B13:S13)</f>
        <v>4</v>
      </c>
    </row>
    <row r="14" spans="1:20" ht="12.75">
      <c r="A14" s="2" t="s">
        <v>394</v>
      </c>
      <c r="B14" s="6">
        <f>SUM(B7:B13)</f>
        <v>4</v>
      </c>
      <c r="C14" s="6">
        <f>SUM(C7:C13)</f>
        <v>4</v>
      </c>
      <c r="D14" s="6">
        <f>SUM(D7:D13)</f>
        <v>4</v>
      </c>
      <c r="E14" s="6">
        <f>SUM(E7:E13)</f>
        <v>4</v>
      </c>
      <c r="F14" s="6">
        <f>SUM(F7:F13)</f>
        <v>4</v>
      </c>
      <c r="G14" s="6">
        <f>SUM(G7:G13)</f>
        <v>4</v>
      </c>
      <c r="H14" s="6">
        <f>SUM(H7:H13)</f>
        <v>4</v>
      </c>
      <c r="I14" s="6">
        <f>SUM(I7:I13)</f>
        <v>4</v>
      </c>
      <c r="J14" s="6">
        <f>SUM(J7:J13)</f>
        <v>4</v>
      </c>
      <c r="K14" s="6">
        <f>SUM(K7:K13)</f>
        <v>4</v>
      </c>
      <c r="L14" s="6">
        <f>SUM(L7:L13)</f>
        <v>4</v>
      </c>
      <c r="M14" s="6">
        <f>SUM(M7:M13)</f>
        <v>4</v>
      </c>
      <c r="N14" s="6">
        <f>SUM(N7:N13)</f>
        <v>4</v>
      </c>
      <c r="O14" s="6">
        <f>SUM(O7:O13)</f>
        <v>4</v>
      </c>
      <c r="P14" s="6">
        <f>SUM(P7:P13)</f>
        <v>4</v>
      </c>
      <c r="Q14" s="6">
        <f>SUM(Q7:Q13)</f>
        <v>4</v>
      </c>
      <c r="R14" s="6">
        <f>SUM(R7:R13)</f>
        <v>4</v>
      </c>
      <c r="S14" s="6">
        <f>SUM(S7:S13)</f>
        <v>4</v>
      </c>
      <c r="T14" s="6">
        <f>SUM(T7:T13)</f>
        <v>4</v>
      </c>
    </row>
  </sheetData>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T10"/>
  <sheetViews>
    <sheetView workbookViewId="0" topLeftCell="A1">
      <selection activeCell="A1" sqref="A1"/>
    </sheetView>
  </sheetViews>
  <sheetFormatPr defaultColWidth="9.140625" defaultRowHeight="12.75"/>
  <sheetData>
    <row r="1" ht="12.75">
      <c r="A1" s="1" t="s">
        <v>436</v>
      </c>
    </row>
    <row r="5" spans="2:20" ht="12.75">
      <c r="B5" s="2" t="s">
        <v>437</v>
      </c>
      <c r="D5" s="2" t="s">
        <v>435</v>
      </c>
      <c r="F5" s="2" t="s">
        <v>438</v>
      </c>
      <c r="H5" s="2" t="s">
        <v>439</v>
      </c>
      <c r="J5" s="2" t="s">
        <v>440</v>
      </c>
      <c r="L5" s="2" t="s">
        <v>441</v>
      </c>
      <c r="N5" s="2" t="s">
        <v>442</v>
      </c>
      <c r="P5" s="2" t="s">
        <v>443</v>
      </c>
      <c r="R5" s="2" t="s">
        <v>444</v>
      </c>
      <c r="T5" s="2" t="s">
        <v>445</v>
      </c>
    </row>
    <row r="6" spans="1:19" ht="12.75">
      <c r="A6" s="2" t="s">
        <v>389</v>
      </c>
      <c r="B6" t="s">
        <v>395</v>
      </c>
      <c r="C6" t="s">
        <v>396</v>
      </c>
      <c r="D6" t="s">
        <v>395</v>
      </c>
      <c r="E6" t="s">
        <v>396</v>
      </c>
      <c r="F6" t="s">
        <v>395</v>
      </c>
      <c r="G6" t="s">
        <v>396</v>
      </c>
      <c r="H6" t="s">
        <v>395</v>
      </c>
      <c r="I6" t="s">
        <v>396</v>
      </c>
      <c r="J6" t="s">
        <v>395</v>
      </c>
      <c r="K6" t="s">
        <v>396</v>
      </c>
      <c r="L6" t="s">
        <v>395</v>
      </c>
      <c r="M6" t="s">
        <v>396</v>
      </c>
      <c r="N6" t="s">
        <v>395</v>
      </c>
      <c r="O6" t="s">
        <v>396</v>
      </c>
      <c r="P6" t="s">
        <v>395</v>
      </c>
      <c r="Q6" t="s">
        <v>396</v>
      </c>
      <c r="R6" t="s">
        <v>395</v>
      </c>
      <c r="S6" t="s">
        <v>396</v>
      </c>
    </row>
    <row r="7" spans="1:20" ht="12.75">
      <c r="A7" t="s">
        <v>403</v>
      </c>
      <c r="B7" s="4">
        <v>1</v>
      </c>
      <c r="C7" s="4">
        <v>0</v>
      </c>
      <c r="D7" s="4">
        <v>0</v>
      </c>
      <c r="E7" s="4">
        <v>0</v>
      </c>
      <c r="F7" s="4">
        <v>0</v>
      </c>
      <c r="G7" s="4">
        <v>0</v>
      </c>
      <c r="H7" s="4">
        <v>0</v>
      </c>
      <c r="I7" s="4">
        <v>0</v>
      </c>
      <c r="J7" s="4">
        <v>0</v>
      </c>
      <c r="K7" s="4">
        <v>0</v>
      </c>
      <c r="L7" s="4">
        <v>0</v>
      </c>
      <c r="M7" s="4">
        <v>0</v>
      </c>
      <c r="N7" s="4">
        <v>0</v>
      </c>
      <c r="O7" s="4">
        <v>0</v>
      </c>
      <c r="P7" s="4">
        <v>0</v>
      </c>
      <c r="Q7" s="4">
        <v>0</v>
      </c>
      <c r="R7" s="4">
        <v>0</v>
      </c>
      <c r="S7" s="4">
        <v>0</v>
      </c>
      <c r="T7" s="6">
        <f>SUM(B7:S7)</f>
        <v>4</v>
      </c>
    </row>
    <row r="8" spans="1:20" ht="12.75">
      <c r="A8" t="s">
        <v>409</v>
      </c>
      <c r="B8" s="4">
        <v>1</v>
      </c>
      <c r="C8" s="4">
        <v>3</v>
      </c>
      <c r="D8" s="4">
        <v>0</v>
      </c>
      <c r="E8" s="4">
        <v>0</v>
      </c>
      <c r="F8" s="4">
        <v>0</v>
      </c>
      <c r="G8" s="4">
        <v>0</v>
      </c>
      <c r="H8" s="4">
        <v>0</v>
      </c>
      <c r="I8" s="4">
        <v>0</v>
      </c>
      <c r="J8" s="4">
        <v>0</v>
      </c>
      <c r="K8" s="4">
        <v>0</v>
      </c>
      <c r="L8" s="4">
        <v>0</v>
      </c>
      <c r="M8" s="4">
        <v>0</v>
      </c>
      <c r="N8" s="4">
        <v>0</v>
      </c>
      <c r="O8" s="4">
        <v>0</v>
      </c>
      <c r="P8" s="4">
        <v>0</v>
      </c>
      <c r="Q8" s="4">
        <v>0</v>
      </c>
      <c r="R8" s="4">
        <v>0</v>
      </c>
      <c r="S8" s="4">
        <v>0</v>
      </c>
      <c r="T8" s="6">
        <f>SUM(B8:S8)</f>
        <v>4</v>
      </c>
    </row>
    <row r="9" spans="1:20" ht="12.75">
      <c r="A9" t="s">
        <v>413</v>
      </c>
      <c r="B9" s="4">
        <v>1</v>
      </c>
      <c r="C9" s="4">
        <v>0</v>
      </c>
      <c r="D9" s="4">
        <v>0</v>
      </c>
      <c r="E9" s="4">
        <v>0</v>
      </c>
      <c r="F9" s="4">
        <v>0</v>
      </c>
      <c r="G9" s="4">
        <v>0</v>
      </c>
      <c r="H9" s="4">
        <v>0</v>
      </c>
      <c r="I9" s="4">
        <v>0</v>
      </c>
      <c r="J9" s="4">
        <v>0</v>
      </c>
      <c r="K9" s="4">
        <v>0</v>
      </c>
      <c r="L9" s="4">
        <v>0</v>
      </c>
      <c r="M9" s="4">
        <v>0</v>
      </c>
      <c r="N9" s="4">
        <v>0</v>
      </c>
      <c r="O9" s="4">
        <v>0</v>
      </c>
      <c r="P9" s="4">
        <v>0</v>
      </c>
      <c r="Q9" s="4">
        <v>0</v>
      </c>
      <c r="R9" s="4">
        <v>0</v>
      </c>
      <c r="S9" s="4">
        <v>0</v>
      </c>
      <c r="T9" s="6">
        <f>SUM(B9:S9)</f>
        <v>4</v>
      </c>
    </row>
    <row r="10" spans="1:20" ht="12.75">
      <c r="A10" s="2" t="s">
        <v>394</v>
      </c>
      <c r="B10" s="6">
        <f>SUM(B7:B9)</f>
        <v>4</v>
      </c>
      <c r="C10" s="6">
        <f>SUM(C7:C9)</f>
        <v>4</v>
      </c>
      <c r="D10" s="6">
        <f>SUM(D7:D9)</f>
        <v>4</v>
      </c>
      <c r="E10" s="6">
        <f>SUM(E7:E9)</f>
        <v>4</v>
      </c>
      <c r="F10" s="6">
        <f>SUM(F7:F9)</f>
        <v>4</v>
      </c>
      <c r="G10" s="6">
        <f>SUM(G7:G9)</f>
        <v>4</v>
      </c>
      <c r="H10" s="6">
        <f>SUM(H7:H9)</f>
        <v>4</v>
      </c>
      <c r="I10" s="6">
        <f>SUM(I7:I9)</f>
        <v>4</v>
      </c>
      <c r="J10" s="6">
        <f>SUM(J7:J9)</f>
        <v>4</v>
      </c>
      <c r="K10" s="6">
        <f>SUM(K7:K9)</f>
        <v>4</v>
      </c>
      <c r="L10" s="6">
        <f>SUM(L7:L9)</f>
        <v>4</v>
      </c>
      <c r="M10" s="6">
        <f>SUM(M7:M9)</f>
        <v>4</v>
      </c>
      <c r="N10" s="6">
        <f>SUM(N7:N9)</f>
        <v>4</v>
      </c>
      <c r="O10" s="6">
        <f>SUM(O7:O9)</f>
        <v>4</v>
      </c>
      <c r="P10" s="6">
        <f>SUM(P7:P9)</f>
        <v>4</v>
      </c>
      <c r="Q10" s="6">
        <f>SUM(Q7:Q9)</f>
        <v>4</v>
      </c>
      <c r="R10" s="6">
        <f>SUM(R7:R9)</f>
        <v>4</v>
      </c>
      <c r="S10" s="6">
        <f>SUM(S7:S9)</f>
        <v>4</v>
      </c>
      <c r="T10" s="6">
        <f>SUM(T7:T9)</f>
        <v>4</v>
      </c>
    </row>
  </sheetData>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V24"/>
  <sheetViews>
    <sheetView workbookViewId="0" topLeftCell="A1">
      <selection activeCell="A1" sqref="A1"/>
    </sheetView>
  </sheetViews>
  <sheetFormatPr defaultColWidth="9.140625" defaultRowHeight="12.75"/>
  <sheetData>
    <row r="1" ht="12.75">
      <c r="A1" s="1" t="s">
        <v>446</v>
      </c>
    </row>
    <row r="5" spans="1:22" ht="12.75">
      <c r="A5" s="2" t="s">
        <v>447</v>
      </c>
      <c r="B5" s="2" t="s">
        <v>448</v>
      </c>
      <c r="D5" s="2" t="s">
        <v>449</v>
      </c>
      <c r="F5" s="2" t="s">
        <v>450</v>
      </c>
      <c r="H5" s="2" t="s">
        <v>451</v>
      </c>
      <c r="J5" s="2" t="s">
        <v>452</v>
      </c>
      <c r="L5" s="2" t="s">
        <v>453</v>
      </c>
      <c r="N5" s="2" t="s">
        <v>454</v>
      </c>
      <c r="P5" s="2" t="s">
        <v>455</v>
      </c>
      <c r="R5" s="2" t="s">
        <v>456</v>
      </c>
      <c r="T5" s="2" t="s">
        <v>457</v>
      </c>
      <c r="V5" s="2" t="s">
        <v>394</v>
      </c>
    </row>
    <row r="6" spans="1:21" ht="12.75">
      <c r="A6" s="2" t="s">
        <v>389</v>
      </c>
      <c r="B6" t="s">
        <v>395</v>
      </c>
      <c r="C6" t="s">
        <v>396</v>
      </c>
      <c r="D6" t="s">
        <v>395</v>
      </c>
      <c r="E6" t="s">
        <v>396</v>
      </c>
      <c r="F6" t="s">
        <v>395</v>
      </c>
      <c r="G6" t="s">
        <v>396</v>
      </c>
      <c r="H6" t="s">
        <v>395</v>
      </c>
      <c r="I6" t="s">
        <v>396</v>
      </c>
      <c r="J6" t="s">
        <v>395</v>
      </c>
      <c r="K6" t="s">
        <v>396</v>
      </c>
      <c r="L6" t="s">
        <v>395</v>
      </c>
      <c r="M6" t="s">
        <v>396</v>
      </c>
      <c r="N6" t="s">
        <v>395</v>
      </c>
      <c r="O6" t="s">
        <v>396</v>
      </c>
      <c r="P6" t="s">
        <v>395</v>
      </c>
      <c r="Q6" t="s">
        <v>396</v>
      </c>
      <c r="R6" t="s">
        <v>395</v>
      </c>
      <c r="S6" t="s">
        <v>396</v>
      </c>
      <c r="T6" t="s">
        <v>395</v>
      </c>
      <c r="U6" t="s">
        <v>396</v>
      </c>
    </row>
    <row r="7" spans="1:22" ht="12.75">
      <c r="A7" t="s">
        <v>397</v>
      </c>
      <c r="B7" s="4">
        <v>0</v>
      </c>
      <c r="C7" s="4">
        <v>0</v>
      </c>
      <c r="D7" s="4">
        <v>0</v>
      </c>
      <c r="E7" s="4">
        <v>0</v>
      </c>
      <c r="F7" s="4">
        <v>0</v>
      </c>
      <c r="G7" s="4">
        <v>0</v>
      </c>
      <c r="H7" s="4">
        <v>0</v>
      </c>
      <c r="I7" s="4">
        <v>0</v>
      </c>
      <c r="J7" s="4">
        <v>1</v>
      </c>
      <c r="K7" s="4">
        <v>0</v>
      </c>
      <c r="L7" s="4">
        <v>0</v>
      </c>
      <c r="M7" s="4">
        <v>0</v>
      </c>
      <c r="N7" s="4">
        <v>0</v>
      </c>
      <c r="O7" s="4">
        <v>0</v>
      </c>
      <c r="P7" s="4">
        <v>0</v>
      </c>
      <c r="Q7" s="4">
        <v>0</v>
      </c>
      <c r="R7" s="4">
        <v>0</v>
      </c>
      <c r="S7" s="4">
        <v>0</v>
      </c>
      <c r="T7" s="4">
        <v>0</v>
      </c>
      <c r="U7" s="4">
        <v>0</v>
      </c>
      <c r="V7" s="6">
        <f>SUM(B7:U7)</f>
        <v>4</v>
      </c>
    </row>
    <row r="8" spans="1:22" ht="12.75">
      <c r="A8" t="s">
        <v>398</v>
      </c>
      <c r="B8" s="4">
        <v>0</v>
      </c>
      <c r="C8" s="4">
        <v>0</v>
      </c>
      <c r="D8" s="4">
        <v>0</v>
      </c>
      <c r="E8" s="4">
        <v>0</v>
      </c>
      <c r="F8" s="4">
        <v>0</v>
      </c>
      <c r="G8" s="4">
        <v>0</v>
      </c>
      <c r="H8" s="4">
        <v>0</v>
      </c>
      <c r="I8" s="4">
        <v>0</v>
      </c>
      <c r="J8" s="4">
        <v>0</v>
      </c>
      <c r="K8" s="4">
        <v>0</v>
      </c>
      <c r="L8" s="4">
        <v>0</v>
      </c>
      <c r="M8" s="4">
        <v>1</v>
      </c>
      <c r="N8" s="4">
        <v>1</v>
      </c>
      <c r="O8" s="4">
        <v>1</v>
      </c>
      <c r="P8" s="4">
        <v>0</v>
      </c>
      <c r="Q8" s="4">
        <v>0</v>
      </c>
      <c r="R8" s="4">
        <v>0</v>
      </c>
      <c r="S8" s="4">
        <v>0</v>
      </c>
      <c r="T8" s="4">
        <v>0</v>
      </c>
      <c r="U8" s="4">
        <v>0</v>
      </c>
      <c r="V8" s="6">
        <f>SUM(B8:U8)</f>
        <v>4</v>
      </c>
    </row>
    <row r="9" spans="1:22" ht="12.75">
      <c r="A9" t="s">
        <v>399</v>
      </c>
      <c r="B9" s="4">
        <v>0</v>
      </c>
      <c r="C9" s="4">
        <v>0</v>
      </c>
      <c r="D9" s="4">
        <v>0</v>
      </c>
      <c r="E9" s="4">
        <v>0</v>
      </c>
      <c r="F9" s="4">
        <v>0</v>
      </c>
      <c r="G9" s="4">
        <v>0</v>
      </c>
      <c r="H9" s="4">
        <v>0</v>
      </c>
      <c r="I9" s="4">
        <v>0</v>
      </c>
      <c r="J9" s="4">
        <v>1</v>
      </c>
      <c r="K9" s="4">
        <v>3</v>
      </c>
      <c r="L9" s="4">
        <v>0</v>
      </c>
      <c r="M9" s="4">
        <v>1</v>
      </c>
      <c r="N9" s="4">
        <v>0</v>
      </c>
      <c r="O9" s="4">
        <v>2</v>
      </c>
      <c r="P9" s="4">
        <v>0</v>
      </c>
      <c r="Q9" s="4">
        <v>0</v>
      </c>
      <c r="R9" s="4">
        <v>0</v>
      </c>
      <c r="S9" s="4">
        <v>0</v>
      </c>
      <c r="T9" s="4">
        <v>0</v>
      </c>
      <c r="U9" s="4">
        <v>0</v>
      </c>
      <c r="V9" s="6">
        <f>SUM(B9:U9)</f>
        <v>4</v>
      </c>
    </row>
    <row r="10" spans="1:22" ht="12.75">
      <c r="A10" t="s">
        <v>400</v>
      </c>
      <c r="B10" s="4">
        <v>0</v>
      </c>
      <c r="C10" s="4">
        <v>0</v>
      </c>
      <c r="D10" s="4">
        <v>0</v>
      </c>
      <c r="E10" s="4">
        <v>0</v>
      </c>
      <c r="F10" s="4">
        <v>0</v>
      </c>
      <c r="G10" s="4">
        <v>0</v>
      </c>
      <c r="H10" s="4">
        <v>0</v>
      </c>
      <c r="I10" s="4">
        <v>0</v>
      </c>
      <c r="J10" s="4">
        <v>2</v>
      </c>
      <c r="K10" s="4">
        <v>2</v>
      </c>
      <c r="L10" s="4">
        <v>0</v>
      </c>
      <c r="M10" s="4">
        <v>2</v>
      </c>
      <c r="N10" s="4">
        <v>0</v>
      </c>
      <c r="O10" s="4">
        <v>2</v>
      </c>
      <c r="P10" s="4">
        <v>0</v>
      </c>
      <c r="Q10" s="4">
        <v>0</v>
      </c>
      <c r="R10" s="4">
        <v>0</v>
      </c>
      <c r="S10" s="4">
        <v>0</v>
      </c>
      <c r="T10" s="4">
        <v>0</v>
      </c>
      <c r="U10" s="4">
        <v>0</v>
      </c>
      <c r="V10" s="6">
        <f>SUM(B10:U10)</f>
        <v>4</v>
      </c>
    </row>
    <row r="11" spans="1:22" ht="12.75">
      <c r="A11" t="s">
        <v>401</v>
      </c>
      <c r="B11" s="4">
        <v>0</v>
      </c>
      <c r="C11" s="4">
        <v>0</v>
      </c>
      <c r="D11" s="4">
        <v>0</v>
      </c>
      <c r="E11" s="4">
        <v>0</v>
      </c>
      <c r="F11" s="4">
        <v>3</v>
      </c>
      <c r="G11" s="4">
        <v>2</v>
      </c>
      <c r="H11" s="4">
        <v>1</v>
      </c>
      <c r="I11" s="4">
        <v>1</v>
      </c>
      <c r="J11" s="4">
        <v>4</v>
      </c>
      <c r="K11" s="4">
        <v>3</v>
      </c>
      <c r="L11" s="4">
        <v>0</v>
      </c>
      <c r="M11" s="4">
        <v>0</v>
      </c>
      <c r="N11" s="4">
        <v>1</v>
      </c>
      <c r="O11" s="4">
        <v>1</v>
      </c>
      <c r="P11" s="4">
        <v>1</v>
      </c>
      <c r="Q11" s="4">
        <v>1</v>
      </c>
      <c r="R11" s="4">
        <v>0</v>
      </c>
      <c r="S11" s="4">
        <v>0</v>
      </c>
      <c r="T11" s="4">
        <v>0</v>
      </c>
      <c r="U11" s="4">
        <v>0</v>
      </c>
      <c r="V11" s="6">
        <f>SUM(B11:U11)</f>
        <v>4</v>
      </c>
    </row>
    <row r="12" spans="1:22" ht="12.75">
      <c r="A12" t="s">
        <v>402</v>
      </c>
      <c r="B12" s="4">
        <v>0</v>
      </c>
      <c r="C12" s="4">
        <v>0</v>
      </c>
      <c r="D12" s="4">
        <v>0</v>
      </c>
      <c r="E12" s="4">
        <v>0</v>
      </c>
      <c r="F12" s="4">
        <v>1</v>
      </c>
      <c r="G12" s="4">
        <v>0</v>
      </c>
      <c r="H12" s="4">
        <v>0</v>
      </c>
      <c r="I12" s="4">
        <v>0</v>
      </c>
      <c r="J12" s="4">
        <v>1</v>
      </c>
      <c r="K12" s="4">
        <v>0</v>
      </c>
      <c r="L12" s="4">
        <v>0</v>
      </c>
      <c r="M12" s="4">
        <v>0</v>
      </c>
      <c r="N12" s="4">
        <v>0</v>
      </c>
      <c r="O12" s="4">
        <v>1</v>
      </c>
      <c r="P12" s="4">
        <v>0</v>
      </c>
      <c r="Q12" s="4">
        <v>0</v>
      </c>
      <c r="R12" s="4">
        <v>0</v>
      </c>
      <c r="S12" s="4">
        <v>0</v>
      </c>
      <c r="T12" s="4">
        <v>1</v>
      </c>
      <c r="U12" s="4">
        <v>0</v>
      </c>
      <c r="V12" s="6">
        <f>SUM(B12:U12)</f>
        <v>4</v>
      </c>
    </row>
    <row r="13" spans="1:22" ht="12.75">
      <c r="A13" t="s">
        <v>403</v>
      </c>
      <c r="B13" s="4">
        <v>0</v>
      </c>
      <c r="C13" s="4">
        <v>0</v>
      </c>
      <c r="D13" s="4">
        <v>0</v>
      </c>
      <c r="E13" s="4">
        <v>0</v>
      </c>
      <c r="F13" s="4">
        <v>0</v>
      </c>
      <c r="G13" s="4">
        <v>0</v>
      </c>
      <c r="H13" s="4">
        <v>0</v>
      </c>
      <c r="I13" s="4">
        <v>0</v>
      </c>
      <c r="J13" s="4">
        <v>0</v>
      </c>
      <c r="K13" s="4">
        <v>1</v>
      </c>
      <c r="L13" s="4">
        <v>1</v>
      </c>
      <c r="M13" s="4">
        <v>0</v>
      </c>
      <c r="N13" s="4">
        <v>0</v>
      </c>
      <c r="O13" s="4">
        <v>0</v>
      </c>
      <c r="P13" s="4">
        <v>0</v>
      </c>
      <c r="Q13" s="4">
        <v>0</v>
      </c>
      <c r="R13" s="4">
        <v>0</v>
      </c>
      <c r="S13" s="4">
        <v>0</v>
      </c>
      <c r="T13" s="4">
        <v>0</v>
      </c>
      <c r="U13" s="4">
        <v>0</v>
      </c>
      <c r="V13" s="6">
        <f>SUM(B13:U13)</f>
        <v>4</v>
      </c>
    </row>
    <row r="14" spans="1:22" ht="12.75">
      <c r="A14" t="s">
        <v>404</v>
      </c>
      <c r="B14" s="4">
        <v>0</v>
      </c>
      <c r="C14" s="4">
        <v>0</v>
      </c>
      <c r="D14" s="4">
        <v>0</v>
      </c>
      <c r="E14" s="4">
        <v>0</v>
      </c>
      <c r="F14" s="4">
        <v>0</v>
      </c>
      <c r="G14" s="4">
        <v>0</v>
      </c>
      <c r="H14" s="4">
        <v>0</v>
      </c>
      <c r="I14" s="4">
        <v>2</v>
      </c>
      <c r="J14" s="4">
        <v>2</v>
      </c>
      <c r="K14" s="4">
        <v>5</v>
      </c>
      <c r="L14" s="4">
        <v>1</v>
      </c>
      <c r="M14" s="4">
        <v>12</v>
      </c>
      <c r="N14" s="4">
        <v>2</v>
      </c>
      <c r="O14" s="4">
        <v>9</v>
      </c>
      <c r="P14" s="4">
        <v>0</v>
      </c>
      <c r="Q14" s="4">
        <v>3</v>
      </c>
      <c r="R14" s="4">
        <v>0</v>
      </c>
      <c r="S14" s="4">
        <v>1</v>
      </c>
      <c r="T14" s="4">
        <v>0</v>
      </c>
      <c r="U14" s="4">
        <v>0</v>
      </c>
      <c r="V14" s="6">
        <f>SUM(B14:U14)</f>
        <v>4</v>
      </c>
    </row>
    <row r="15" spans="1:22" ht="12.75">
      <c r="A15" t="s">
        <v>405</v>
      </c>
      <c r="B15" s="4">
        <v>0</v>
      </c>
      <c r="C15" s="4">
        <v>0</v>
      </c>
      <c r="D15" s="4">
        <v>0</v>
      </c>
      <c r="E15" s="4">
        <v>0</v>
      </c>
      <c r="F15" s="4">
        <v>0</v>
      </c>
      <c r="G15" s="4">
        <v>0</v>
      </c>
      <c r="H15" s="4">
        <v>0</v>
      </c>
      <c r="I15" s="4">
        <v>1</v>
      </c>
      <c r="J15" s="4">
        <v>1</v>
      </c>
      <c r="K15" s="4">
        <v>1</v>
      </c>
      <c r="L15" s="4">
        <v>0</v>
      </c>
      <c r="M15" s="4">
        <v>1</v>
      </c>
      <c r="N15" s="4">
        <v>2</v>
      </c>
      <c r="O15" s="4">
        <v>1</v>
      </c>
      <c r="P15" s="4">
        <v>0</v>
      </c>
      <c r="Q15" s="4">
        <v>0</v>
      </c>
      <c r="R15" s="4">
        <v>0</v>
      </c>
      <c r="S15" s="4">
        <v>0</v>
      </c>
      <c r="T15" s="4">
        <v>0</v>
      </c>
      <c r="U15" s="4">
        <v>0</v>
      </c>
      <c r="V15" s="6">
        <f>SUM(B15:U15)</f>
        <v>4</v>
      </c>
    </row>
    <row r="16" spans="1:22" ht="12.75">
      <c r="A16" t="s">
        <v>406</v>
      </c>
      <c r="B16" s="4">
        <v>0</v>
      </c>
      <c r="C16" s="4">
        <v>0</v>
      </c>
      <c r="D16" s="4">
        <v>0</v>
      </c>
      <c r="E16" s="4">
        <v>0</v>
      </c>
      <c r="F16" s="4">
        <v>0</v>
      </c>
      <c r="G16" s="4">
        <v>0</v>
      </c>
      <c r="H16" s="4">
        <v>0</v>
      </c>
      <c r="I16" s="4">
        <v>0</v>
      </c>
      <c r="J16" s="4">
        <v>0</v>
      </c>
      <c r="K16" s="4">
        <v>0</v>
      </c>
      <c r="L16" s="4">
        <v>0</v>
      </c>
      <c r="M16" s="4">
        <v>1</v>
      </c>
      <c r="N16" s="4">
        <v>0</v>
      </c>
      <c r="O16" s="4">
        <v>0</v>
      </c>
      <c r="P16" s="4">
        <v>0</v>
      </c>
      <c r="Q16" s="4">
        <v>0</v>
      </c>
      <c r="R16" s="4">
        <v>0</v>
      </c>
      <c r="S16" s="4">
        <v>0</v>
      </c>
      <c r="T16" s="4">
        <v>0</v>
      </c>
      <c r="U16" s="4">
        <v>0</v>
      </c>
      <c r="V16" s="6">
        <f>SUM(B16:U16)</f>
        <v>4</v>
      </c>
    </row>
    <row r="17" spans="1:22" ht="12.75">
      <c r="A17" t="s">
        <v>407</v>
      </c>
      <c r="B17" s="4">
        <v>0</v>
      </c>
      <c r="C17" s="4">
        <v>0</v>
      </c>
      <c r="D17" s="4">
        <v>1</v>
      </c>
      <c r="E17" s="4">
        <v>0</v>
      </c>
      <c r="F17" s="4">
        <v>0</v>
      </c>
      <c r="G17" s="4">
        <v>1</v>
      </c>
      <c r="H17" s="4">
        <v>0</v>
      </c>
      <c r="I17" s="4">
        <v>0</v>
      </c>
      <c r="J17" s="4">
        <v>0</v>
      </c>
      <c r="K17" s="4">
        <v>0</v>
      </c>
      <c r="L17" s="4">
        <v>0</v>
      </c>
      <c r="M17" s="4">
        <v>0</v>
      </c>
      <c r="N17" s="4">
        <v>0</v>
      </c>
      <c r="O17" s="4">
        <v>0</v>
      </c>
      <c r="P17" s="4">
        <v>0</v>
      </c>
      <c r="Q17" s="4">
        <v>0</v>
      </c>
      <c r="R17" s="4">
        <v>0</v>
      </c>
      <c r="S17" s="4">
        <v>0</v>
      </c>
      <c r="T17" s="4">
        <v>0</v>
      </c>
      <c r="U17" s="4">
        <v>0</v>
      </c>
      <c r="V17" s="6">
        <f>SUM(B17:U17)</f>
        <v>4</v>
      </c>
    </row>
    <row r="18" spans="1:22" ht="12.75">
      <c r="A18" t="s">
        <v>408</v>
      </c>
      <c r="B18" s="4">
        <v>0</v>
      </c>
      <c r="C18" s="4">
        <v>0</v>
      </c>
      <c r="D18" s="4">
        <v>0</v>
      </c>
      <c r="E18" s="4">
        <v>0</v>
      </c>
      <c r="F18" s="4">
        <v>1</v>
      </c>
      <c r="G18" s="4">
        <v>1</v>
      </c>
      <c r="H18" s="4">
        <v>0</v>
      </c>
      <c r="I18" s="4">
        <v>0</v>
      </c>
      <c r="J18" s="4">
        <v>0</v>
      </c>
      <c r="K18" s="4">
        <v>0</v>
      </c>
      <c r="L18" s="4">
        <v>0</v>
      </c>
      <c r="M18" s="4">
        <v>0</v>
      </c>
      <c r="N18" s="4">
        <v>0</v>
      </c>
      <c r="O18" s="4">
        <v>0</v>
      </c>
      <c r="P18" s="4">
        <v>0</v>
      </c>
      <c r="Q18" s="4">
        <v>0</v>
      </c>
      <c r="R18" s="4">
        <v>0</v>
      </c>
      <c r="S18" s="4">
        <v>0</v>
      </c>
      <c r="T18" s="4">
        <v>0</v>
      </c>
      <c r="U18" s="4">
        <v>0</v>
      </c>
      <c r="V18" s="6">
        <f>SUM(B18:U18)</f>
        <v>4</v>
      </c>
    </row>
    <row r="19" spans="1:22" ht="12.75">
      <c r="A19" t="s">
        <v>409</v>
      </c>
      <c r="B19" s="4">
        <v>4</v>
      </c>
      <c r="C19" s="4">
        <v>13</v>
      </c>
      <c r="D19" s="4">
        <v>0</v>
      </c>
      <c r="E19" s="4">
        <v>0</v>
      </c>
      <c r="F19" s="4">
        <v>0</v>
      </c>
      <c r="G19" s="4">
        <v>1</v>
      </c>
      <c r="H19" s="4">
        <v>0</v>
      </c>
      <c r="I19" s="4">
        <v>0</v>
      </c>
      <c r="J19" s="4">
        <v>0</v>
      </c>
      <c r="K19" s="4">
        <v>0</v>
      </c>
      <c r="L19" s="4">
        <v>0</v>
      </c>
      <c r="M19" s="4">
        <v>0</v>
      </c>
      <c r="N19" s="4">
        <v>0</v>
      </c>
      <c r="O19" s="4">
        <v>0</v>
      </c>
      <c r="P19" s="4">
        <v>0</v>
      </c>
      <c r="Q19" s="4">
        <v>0</v>
      </c>
      <c r="R19" s="4">
        <v>0</v>
      </c>
      <c r="S19" s="4">
        <v>0</v>
      </c>
      <c r="T19" s="4">
        <v>0</v>
      </c>
      <c r="U19" s="4">
        <v>0</v>
      </c>
      <c r="V19" s="6">
        <f>SUM(B19:U19)</f>
        <v>4</v>
      </c>
    </row>
    <row r="20" spans="1:22" ht="12.75">
      <c r="A20" t="s">
        <v>410</v>
      </c>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1</v>
      </c>
      <c r="T20" s="4">
        <v>0</v>
      </c>
      <c r="U20" s="4">
        <v>0</v>
      </c>
      <c r="V20" s="6">
        <f>SUM(B20:U20)</f>
        <v>4</v>
      </c>
    </row>
    <row r="21" spans="1:22" ht="12.75">
      <c r="A21" t="s">
        <v>411</v>
      </c>
      <c r="B21" s="4">
        <v>0</v>
      </c>
      <c r="C21" s="4">
        <v>0</v>
      </c>
      <c r="D21" s="4">
        <v>0</v>
      </c>
      <c r="E21" s="4">
        <v>0</v>
      </c>
      <c r="F21" s="4">
        <v>0</v>
      </c>
      <c r="G21" s="4">
        <v>2</v>
      </c>
      <c r="H21" s="4">
        <v>0</v>
      </c>
      <c r="I21" s="4">
        <v>0</v>
      </c>
      <c r="J21" s="4">
        <v>0</v>
      </c>
      <c r="K21" s="4">
        <v>0</v>
      </c>
      <c r="L21" s="4">
        <v>0</v>
      </c>
      <c r="M21" s="4">
        <v>0</v>
      </c>
      <c r="N21" s="4">
        <v>0</v>
      </c>
      <c r="O21" s="4">
        <v>0</v>
      </c>
      <c r="P21" s="4">
        <v>0</v>
      </c>
      <c r="Q21" s="4">
        <v>0</v>
      </c>
      <c r="R21" s="4">
        <v>0</v>
      </c>
      <c r="S21" s="4">
        <v>0</v>
      </c>
      <c r="T21" s="4">
        <v>0</v>
      </c>
      <c r="U21" s="4">
        <v>0</v>
      </c>
      <c r="V21" s="6">
        <f>SUM(B21:U21)</f>
        <v>4</v>
      </c>
    </row>
    <row r="22" spans="1:22" ht="12.75">
      <c r="A22" t="s">
        <v>412</v>
      </c>
      <c r="B22" s="4">
        <v>0</v>
      </c>
      <c r="C22" s="4">
        <v>0</v>
      </c>
      <c r="D22" s="4">
        <v>0</v>
      </c>
      <c r="E22" s="4">
        <v>0</v>
      </c>
      <c r="F22" s="4">
        <v>1</v>
      </c>
      <c r="G22" s="4">
        <v>4</v>
      </c>
      <c r="H22" s="4">
        <v>0</v>
      </c>
      <c r="I22" s="4">
        <v>0</v>
      </c>
      <c r="J22" s="4">
        <v>0</v>
      </c>
      <c r="K22" s="4">
        <v>0</v>
      </c>
      <c r="L22" s="4">
        <v>0</v>
      </c>
      <c r="M22" s="4">
        <v>0</v>
      </c>
      <c r="N22" s="4">
        <v>0</v>
      </c>
      <c r="O22" s="4">
        <v>0</v>
      </c>
      <c r="P22" s="4">
        <v>0</v>
      </c>
      <c r="Q22" s="4">
        <v>0</v>
      </c>
      <c r="R22" s="4">
        <v>0</v>
      </c>
      <c r="S22" s="4">
        <v>0</v>
      </c>
      <c r="T22" s="4">
        <v>0</v>
      </c>
      <c r="U22" s="4">
        <v>0</v>
      </c>
      <c r="V22" s="6">
        <f>SUM(B22:U22)</f>
        <v>4</v>
      </c>
    </row>
    <row r="23" spans="1:22" ht="12.75">
      <c r="A23" t="s">
        <v>413</v>
      </c>
      <c r="B23" s="4">
        <v>1</v>
      </c>
      <c r="C23" s="4">
        <v>0</v>
      </c>
      <c r="D23" s="4">
        <v>0</v>
      </c>
      <c r="E23" s="4">
        <v>0</v>
      </c>
      <c r="F23" s="4">
        <v>0</v>
      </c>
      <c r="G23" s="4">
        <v>0</v>
      </c>
      <c r="H23" s="4">
        <v>0</v>
      </c>
      <c r="I23" s="4">
        <v>0</v>
      </c>
      <c r="J23" s="4">
        <v>0</v>
      </c>
      <c r="K23" s="4">
        <v>0</v>
      </c>
      <c r="L23" s="4">
        <v>0</v>
      </c>
      <c r="M23" s="4">
        <v>0</v>
      </c>
      <c r="N23" s="4">
        <v>0</v>
      </c>
      <c r="O23" s="4">
        <v>0</v>
      </c>
      <c r="P23" s="4">
        <v>0</v>
      </c>
      <c r="Q23" s="4">
        <v>0</v>
      </c>
      <c r="R23" s="4">
        <v>0</v>
      </c>
      <c r="S23" s="4">
        <v>0</v>
      </c>
      <c r="T23" s="4">
        <v>0</v>
      </c>
      <c r="U23" s="4">
        <v>0</v>
      </c>
      <c r="V23" s="6">
        <f>SUM(B23:U23)</f>
        <v>4</v>
      </c>
    </row>
    <row r="24" spans="1:22" ht="12.75">
      <c r="A24" s="2" t="s">
        <v>394</v>
      </c>
      <c r="B24" s="6">
        <f>SUM(B7:B23)</f>
        <v>4</v>
      </c>
      <c r="C24" s="6">
        <f>SUM(C7:C23)</f>
        <v>4</v>
      </c>
      <c r="D24" s="6">
        <f>SUM(D7:D23)</f>
        <v>4</v>
      </c>
      <c r="E24" s="6">
        <f>SUM(E7:E23)</f>
        <v>4</v>
      </c>
      <c r="F24" s="6">
        <f>SUM(F7:F23)</f>
        <v>4</v>
      </c>
      <c r="G24" s="6">
        <f>SUM(G7:G23)</f>
        <v>4</v>
      </c>
      <c r="H24" s="6">
        <f>SUM(H7:H23)</f>
        <v>4</v>
      </c>
      <c r="I24" s="6">
        <f>SUM(I7:I23)</f>
        <v>4</v>
      </c>
      <c r="J24" s="6">
        <f>SUM(J7:J23)</f>
        <v>4</v>
      </c>
      <c r="K24" s="6">
        <f>SUM(K7:K23)</f>
        <v>4</v>
      </c>
      <c r="L24" s="6">
        <f>SUM(L7:L23)</f>
        <v>4</v>
      </c>
      <c r="M24" s="6">
        <f>SUM(M7:M23)</f>
        <v>4</v>
      </c>
      <c r="N24" s="6">
        <f>SUM(N7:N23)</f>
        <v>4</v>
      </c>
      <c r="O24" s="6">
        <f>SUM(O7:O23)</f>
        <v>4</v>
      </c>
      <c r="P24" s="6">
        <f>SUM(P7:P23)</f>
        <v>4</v>
      </c>
      <c r="Q24" s="6">
        <f>SUM(Q7:Q23)</f>
        <v>4</v>
      </c>
      <c r="R24" s="6">
        <f>SUM(R7:R23)</f>
        <v>4</v>
      </c>
      <c r="S24" s="6">
        <f>SUM(S7:S23)</f>
        <v>4</v>
      </c>
      <c r="T24" s="6">
        <f>SUM(T7:T23)</f>
        <v>4</v>
      </c>
      <c r="U24" s="6">
        <f>SUM(U7:U23)</f>
        <v>4</v>
      </c>
      <c r="V24" s="6">
        <f>SUM(V7:V23)</f>
        <v>4</v>
      </c>
    </row>
  </sheetData>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Z24"/>
  <sheetViews>
    <sheetView workbookViewId="0" topLeftCell="A1">
      <selection activeCell="A1" sqref="A1"/>
    </sheetView>
  </sheetViews>
  <sheetFormatPr defaultColWidth="9.140625" defaultRowHeight="12.75"/>
  <sheetData>
    <row r="1" ht="12.75">
      <c r="A1" s="1" t="s">
        <v>458</v>
      </c>
    </row>
    <row r="5" spans="1:26" ht="12.75">
      <c r="A5" s="2" t="s">
        <v>459</v>
      </c>
      <c r="B5" s="2" t="s">
        <v>460</v>
      </c>
      <c r="D5" s="2" t="s">
        <v>461</v>
      </c>
      <c r="F5" s="2" t="s">
        <v>462</v>
      </c>
      <c r="H5" s="2" t="s">
        <v>463</v>
      </c>
      <c r="J5" s="2" t="s">
        <v>464</v>
      </c>
      <c r="L5" s="2" t="s">
        <v>465</v>
      </c>
      <c r="N5" s="2" t="s">
        <v>466</v>
      </c>
      <c r="P5" s="2" t="s">
        <v>467</v>
      </c>
      <c r="R5" s="2" t="s">
        <v>468</v>
      </c>
      <c r="T5" s="2" t="s">
        <v>469</v>
      </c>
      <c r="V5" s="2" t="s">
        <v>470</v>
      </c>
      <c r="X5" s="2" t="s">
        <v>471</v>
      </c>
      <c r="Z5" s="2" t="s">
        <v>394</v>
      </c>
    </row>
    <row r="6" spans="1:25" ht="12.75">
      <c r="A6" s="2" t="s">
        <v>389</v>
      </c>
      <c r="B6" t="s">
        <v>395</v>
      </c>
      <c r="C6" t="s">
        <v>396</v>
      </c>
      <c r="D6" t="s">
        <v>395</v>
      </c>
      <c r="E6" t="s">
        <v>396</v>
      </c>
      <c r="F6" t="s">
        <v>395</v>
      </c>
      <c r="G6" t="s">
        <v>396</v>
      </c>
      <c r="H6" t="s">
        <v>395</v>
      </c>
      <c r="I6" t="s">
        <v>396</v>
      </c>
      <c r="J6" t="s">
        <v>395</v>
      </c>
      <c r="K6" t="s">
        <v>396</v>
      </c>
      <c r="L6" t="s">
        <v>395</v>
      </c>
      <c r="M6" t="s">
        <v>396</v>
      </c>
      <c r="N6" t="s">
        <v>395</v>
      </c>
      <c r="O6" t="s">
        <v>396</v>
      </c>
      <c r="P6" t="s">
        <v>395</v>
      </c>
      <c r="Q6" t="s">
        <v>396</v>
      </c>
      <c r="R6" t="s">
        <v>395</v>
      </c>
      <c r="S6" t="s">
        <v>396</v>
      </c>
      <c r="T6" t="s">
        <v>395</v>
      </c>
      <c r="U6" t="s">
        <v>396</v>
      </c>
      <c r="V6" t="s">
        <v>395</v>
      </c>
      <c r="W6" t="s">
        <v>396</v>
      </c>
      <c r="X6" t="s">
        <v>395</v>
      </c>
      <c r="Y6" t="s">
        <v>396</v>
      </c>
    </row>
    <row r="7" spans="1:26" ht="12.75">
      <c r="A7" t="s">
        <v>397</v>
      </c>
      <c r="B7" s="4">
        <v>0</v>
      </c>
      <c r="C7" s="4">
        <v>0</v>
      </c>
      <c r="D7" s="4">
        <v>0</v>
      </c>
      <c r="E7" s="4">
        <v>0</v>
      </c>
      <c r="F7" s="4">
        <v>0</v>
      </c>
      <c r="G7" s="4">
        <v>0</v>
      </c>
      <c r="H7" s="4">
        <v>0</v>
      </c>
      <c r="I7" s="4">
        <v>0</v>
      </c>
      <c r="J7" s="4">
        <v>0</v>
      </c>
      <c r="K7" s="4">
        <v>0</v>
      </c>
      <c r="L7" s="4">
        <v>0</v>
      </c>
      <c r="M7" s="4">
        <v>0</v>
      </c>
      <c r="N7" s="4">
        <v>0</v>
      </c>
      <c r="O7" s="4">
        <v>0</v>
      </c>
      <c r="P7" s="4">
        <v>0</v>
      </c>
      <c r="Q7" s="4">
        <v>0</v>
      </c>
      <c r="R7" s="4">
        <v>1</v>
      </c>
      <c r="S7" s="4">
        <v>0</v>
      </c>
      <c r="T7" s="4">
        <v>0</v>
      </c>
      <c r="U7" s="4">
        <v>0</v>
      </c>
      <c r="V7" s="4">
        <v>0</v>
      </c>
      <c r="W7" s="4">
        <v>0</v>
      </c>
      <c r="X7" s="4">
        <v>0</v>
      </c>
      <c r="Y7" s="4">
        <v>0</v>
      </c>
      <c r="Z7" s="6">
        <f>SUM(B7:Y7)</f>
        <v>4</v>
      </c>
    </row>
    <row r="8" spans="1:26" ht="12.75">
      <c r="A8" t="s">
        <v>398</v>
      </c>
      <c r="B8" s="4">
        <v>0</v>
      </c>
      <c r="C8" s="4">
        <v>0</v>
      </c>
      <c r="D8" s="4">
        <v>0</v>
      </c>
      <c r="E8" s="4">
        <v>0</v>
      </c>
      <c r="F8" s="4">
        <v>0</v>
      </c>
      <c r="G8" s="4">
        <v>0</v>
      </c>
      <c r="H8" s="4">
        <v>0</v>
      </c>
      <c r="I8" s="4">
        <v>0</v>
      </c>
      <c r="J8" s="4">
        <v>0</v>
      </c>
      <c r="K8" s="4">
        <v>0</v>
      </c>
      <c r="L8" s="4">
        <v>0</v>
      </c>
      <c r="M8" s="4">
        <v>0</v>
      </c>
      <c r="N8" s="4">
        <v>0</v>
      </c>
      <c r="O8" s="4">
        <v>0</v>
      </c>
      <c r="P8" s="4">
        <v>0</v>
      </c>
      <c r="Q8" s="4">
        <v>1</v>
      </c>
      <c r="R8" s="4">
        <v>0</v>
      </c>
      <c r="S8" s="4">
        <v>0</v>
      </c>
      <c r="T8" s="4">
        <v>0</v>
      </c>
      <c r="U8" s="4">
        <v>1</v>
      </c>
      <c r="V8" s="4">
        <v>1</v>
      </c>
      <c r="W8" s="4">
        <v>0</v>
      </c>
      <c r="X8" s="4">
        <v>0</v>
      </c>
      <c r="Y8" s="4">
        <v>0</v>
      </c>
      <c r="Z8" s="6">
        <f>SUM(B8:Y8)</f>
        <v>4</v>
      </c>
    </row>
    <row r="9" spans="1:26" ht="12.75">
      <c r="A9" t="s">
        <v>399</v>
      </c>
      <c r="B9" s="4">
        <v>0</v>
      </c>
      <c r="C9" s="4">
        <v>0</v>
      </c>
      <c r="D9" s="4">
        <v>0</v>
      </c>
      <c r="E9" s="4">
        <v>0</v>
      </c>
      <c r="F9" s="4">
        <v>0</v>
      </c>
      <c r="G9" s="4">
        <v>0</v>
      </c>
      <c r="H9" s="4">
        <v>0</v>
      </c>
      <c r="I9" s="4">
        <v>0</v>
      </c>
      <c r="J9" s="4">
        <v>0</v>
      </c>
      <c r="K9" s="4">
        <v>0</v>
      </c>
      <c r="L9" s="4">
        <v>0</v>
      </c>
      <c r="M9" s="4">
        <v>0</v>
      </c>
      <c r="N9" s="4">
        <v>0</v>
      </c>
      <c r="O9" s="4">
        <v>0</v>
      </c>
      <c r="P9" s="4">
        <v>1</v>
      </c>
      <c r="Q9" s="4">
        <v>3</v>
      </c>
      <c r="R9" s="4">
        <v>0</v>
      </c>
      <c r="S9" s="4">
        <v>2</v>
      </c>
      <c r="T9" s="4">
        <v>0</v>
      </c>
      <c r="U9" s="4">
        <v>1</v>
      </c>
      <c r="V9" s="4">
        <v>0</v>
      </c>
      <c r="W9" s="4">
        <v>0</v>
      </c>
      <c r="X9" s="4">
        <v>0</v>
      </c>
      <c r="Y9" s="4">
        <v>0</v>
      </c>
      <c r="Z9" s="6">
        <f>SUM(B9:Y9)</f>
        <v>4</v>
      </c>
    </row>
    <row r="10" spans="1:26" ht="12.75">
      <c r="A10" t="s">
        <v>400</v>
      </c>
      <c r="B10" s="4">
        <v>0</v>
      </c>
      <c r="C10" s="4">
        <v>0</v>
      </c>
      <c r="D10" s="4">
        <v>0</v>
      </c>
      <c r="E10" s="4">
        <v>0</v>
      </c>
      <c r="F10" s="4">
        <v>0</v>
      </c>
      <c r="G10" s="4">
        <v>0</v>
      </c>
      <c r="H10" s="4">
        <v>0</v>
      </c>
      <c r="I10" s="4">
        <v>0</v>
      </c>
      <c r="J10" s="4">
        <v>0</v>
      </c>
      <c r="K10" s="4">
        <v>0</v>
      </c>
      <c r="L10" s="4">
        <v>0</v>
      </c>
      <c r="M10" s="4">
        <v>0</v>
      </c>
      <c r="N10" s="4">
        <v>0</v>
      </c>
      <c r="O10" s="4">
        <v>0</v>
      </c>
      <c r="P10" s="4">
        <v>1</v>
      </c>
      <c r="Q10" s="4">
        <v>1</v>
      </c>
      <c r="R10" s="4">
        <v>0</v>
      </c>
      <c r="S10" s="4">
        <v>5</v>
      </c>
      <c r="T10" s="4">
        <v>1</v>
      </c>
      <c r="U10" s="4">
        <v>0</v>
      </c>
      <c r="V10" s="4">
        <v>0</v>
      </c>
      <c r="W10" s="4">
        <v>0</v>
      </c>
      <c r="X10" s="4">
        <v>0</v>
      </c>
      <c r="Y10" s="4">
        <v>0</v>
      </c>
      <c r="Z10" s="6">
        <f>SUM(B10:Y10)</f>
        <v>4</v>
      </c>
    </row>
    <row r="11" spans="1:26" ht="12.75">
      <c r="A11" t="s">
        <v>401</v>
      </c>
      <c r="B11" s="4">
        <v>0</v>
      </c>
      <c r="C11" s="4">
        <v>0</v>
      </c>
      <c r="D11" s="4">
        <v>0</v>
      </c>
      <c r="E11" s="4">
        <v>0</v>
      </c>
      <c r="F11" s="4">
        <v>0</v>
      </c>
      <c r="G11" s="4">
        <v>0</v>
      </c>
      <c r="H11" s="4">
        <v>0</v>
      </c>
      <c r="I11" s="4">
        <v>0</v>
      </c>
      <c r="J11" s="4">
        <v>0</v>
      </c>
      <c r="K11" s="4">
        <v>0</v>
      </c>
      <c r="L11" s="4">
        <v>1</v>
      </c>
      <c r="M11" s="4">
        <v>1</v>
      </c>
      <c r="N11" s="4">
        <v>1</v>
      </c>
      <c r="O11" s="4">
        <v>2</v>
      </c>
      <c r="P11" s="4">
        <v>5</v>
      </c>
      <c r="Q11" s="4">
        <v>3</v>
      </c>
      <c r="R11" s="4">
        <v>1</v>
      </c>
      <c r="S11" s="4">
        <v>1</v>
      </c>
      <c r="T11" s="4">
        <v>2</v>
      </c>
      <c r="U11" s="4">
        <v>1</v>
      </c>
      <c r="V11" s="4">
        <v>0</v>
      </c>
      <c r="W11" s="4">
        <v>0</v>
      </c>
      <c r="X11" s="4">
        <v>0</v>
      </c>
      <c r="Y11" s="4">
        <v>0</v>
      </c>
      <c r="Z11" s="6">
        <f>SUM(B11:Y11)</f>
        <v>4</v>
      </c>
    </row>
    <row r="12" spans="1:26" ht="12.75">
      <c r="A12" t="s">
        <v>402</v>
      </c>
      <c r="B12" s="4">
        <v>0</v>
      </c>
      <c r="C12" s="4">
        <v>0</v>
      </c>
      <c r="D12" s="4">
        <v>0</v>
      </c>
      <c r="E12" s="4">
        <v>0</v>
      </c>
      <c r="F12" s="4">
        <v>0</v>
      </c>
      <c r="G12" s="4">
        <v>0</v>
      </c>
      <c r="H12" s="4">
        <v>0</v>
      </c>
      <c r="I12" s="4">
        <v>0</v>
      </c>
      <c r="J12" s="4">
        <v>0</v>
      </c>
      <c r="K12" s="4">
        <v>0</v>
      </c>
      <c r="L12" s="4">
        <v>0</v>
      </c>
      <c r="M12" s="4">
        <v>0</v>
      </c>
      <c r="N12" s="4">
        <v>1</v>
      </c>
      <c r="O12" s="4">
        <v>0</v>
      </c>
      <c r="P12" s="4">
        <v>0</v>
      </c>
      <c r="Q12" s="4">
        <v>0</v>
      </c>
      <c r="R12" s="4">
        <v>0</v>
      </c>
      <c r="S12" s="4">
        <v>1</v>
      </c>
      <c r="T12" s="4">
        <v>2</v>
      </c>
      <c r="U12" s="4">
        <v>0</v>
      </c>
      <c r="V12" s="4">
        <v>0</v>
      </c>
      <c r="W12" s="4">
        <v>0</v>
      </c>
      <c r="X12" s="4">
        <v>0</v>
      </c>
      <c r="Y12" s="4">
        <v>0</v>
      </c>
      <c r="Z12" s="6">
        <f>SUM(B12:Y12)</f>
        <v>4</v>
      </c>
    </row>
    <row r="13" spans="1:26" ht="12.75">
      <c r="A13" t="s">
        <v>403</v>
      </c>
      <c r="B13" s="4">
        <v>0</v>
      </c>
      <c r="C13" s="4">
        <v>0</v>
      </c>
      <c r="D13" s="4">
        <v>0</v>
      </c>
      <c r="E13" s="4">
        <v>0</v>
      </c>
      <c r="F13" s="4">
        <v>0</v>
      </c>
      <c r="G13" s="4">
        <v>0</v>
      </c>
      <c r="H13" s="4">
        <v>0</v>
      </c>
      <c r="I13" s="4">
        <v>0</v>
      </c>
      <c r="J13" s="4">
        <v>0</v>
      </c>
      <c r="K13" s="4">
        <v>0</v>
      </c>
      <c r="L13" s="4">
        <v>0</v>
      </c>
      <c r="M13" s="4">
        <v>0</v>
      </c>
      <c r="N13" s="4">
        <v>0</v>
      </c>
      <c r="O13" s="4">
        <v>0</v>
      </c>
      <c r="P13" s="4">
        <v>0</v>
      </c>
      <c r="Q13" s="4">
        <v>0</v>
      </c>
      <c r="R13" s="4">
        <v>1</v>
      </c>
      <c r="S13" s="4">
        <v>1</v>
      </c>
      <c r="T13" s="4">
        <v>0</v>
      </c>
      <c r="U13" s="4">
        <v>0</v>
      </c>
      <c r="V13" s="4">
        <v>0</v>
      </c>
      <c r="W13" s="4">
        <v>0</v>
      </c>
      <c r="X13" s="4">
        <v>0</v>
      </c>
      <c r="Y13" s="4">
        <v>0</v>
      </c>
      <c r="Z13" s="6">
        <f>SUM(B13:Y13)</f>
        <v>4</v>
      </c>
    </row>
    <row r="14" spans="1:26" ht="12.75">
      <c r="A14" t="s">
        <v>404</v>
      </c>
      <c r="B14" s="4">
        <v>0</v>
      </c>
      <c r="C14" s="4">
        <v>0</v>
      </c>
      <c r="D14" s="4">
        <v>0</v>
      </c>
      <c r="E14" s="4">
        <v>0</v>
      </c>
      <c r="F14" s="4">
        <v>0</v>
      </c>
      <c r="G14" s="4">
        <v>0</v>
      </c>
      <c r="H14" s="4">
        <v>0</v>
      </c>
      <c r="I14" s="4">
        <v>0</v>
      </c>
      <c r="J14" s="4">
        <v>0</v>
      </c>
      <c r="K14" s="4">
        <v>0</v>
      </c>
      <c r="L14" s="4">
        <v>0</v>
      </c>
      <c r="M14" s="4">
        <v>0</v>
      </c>
      <c r="N14" s="4">
        <v>1</v>
      </c>
      <c r="O14" s="4">
        <v>0</v>
      </c>
      <c r="P14" s="4">
        <v>1</v>
      </c>
      <c r="Q14" s="4">
        <v>6</v>
      </c>
      <c r="R14" s="4">
        <v>2</v>
      </c>
      <c r="S14" s="4">
        <v>12</v>
      </c>
      <c r="T14" s="4">
        <v>1</v>
      </c>
      <c r="U14" s="4">
        <v>12</v>
      </c>
      <c r="V14" s="4">
        <v>0</v>
      </c>
      <c r="W14" s="4">
        <v>2</v>
      </c>
      <c r="X14" s="4">
        <v>0</v>
      </c>
      <c r="Y14" s="4">
        <v>0</v>
      </c>
      <c r="Z14" s="6">
        <f>SUM(B14:Y14)</f>
        <v>4</v>
      </c>
    </row>
    <row r="15" spans="1:26" ht="12.75">
      <c r="A15" t="s">
        <v>405</v>
      </c>
      <c r="B15" s="4">
        <v>0</v>
      </c>
      <c r="C15" s="4">
        <v>0</v>
      </c>
      <c r="D15" s="4">
        <v>0</v>
      </c>
      <c r="E15" s="4">
        <v>0</v>
      </c>
      <c r="F15" s="4">
        <v>0</v>
      </c>
      <c r="G15" s="4">
        <v>0</v>
      </c>
      <c r="H15" s="4">
        <v>0</v>
      </c>
      <c r="I15" s="4">
        <v>0</v>
      </c>
      <c r="J15" s="4">
        <v>0</v>
      </c>
      <c r="K15" s="4">
        <v>0</v>
      </c>
      <c r="L15" s="4">
        <v>0</v>
      </c>
      <c r="M15" s="4">
        <v>0</v>
      </c>
      <c r="N15" s="4">
        <v>0</v>
      </c>
      <c r="O15" s="4">
        <v>0</v>
      </c>
      <c r="P15" s="4">
        <v>0</v>
      </c>
      <c r="Q15" s="4">
        <v>2</v>
      </c>
      <c r="R15" s="4">
        <v>0</v>
      </c>
      <c r="S15" s="4">
        <v>2</v>
      </c>
      <c r="T15" s="4">
        <v>3</v>
      </c>
      <c r="U15" s="4">
        <v>0</v>
      </c>
      <c r="V15" s="4">
        <v>0</v>
      </c>
      <c r="W15" s="4">
        <v>0</v>
      </c>
      <c r="X15" s="4">
        <v>0</v>
      </c>
      <c r="Y15" s="4">
        <v>0</v>
      </c>
      <c r="Z15" s="6">
        <f>SUM(B15:Y15)</f>
        <v>4</v>
      </c>
    </row>
    <row r="16" spans="1:26" ht="12.75">
      <c r="A16" t="s">
        <v>406</v>
      </c>
      <c r="B16" s="4">
        <v>0</v>
      </c>
      <c r="C16" s="4">
        <v>0</v>
      </c>
      <c r="D16" s="4">
        <v>0</v>
      </c>
      <c r="E16" s="4">
        <v>0</v>
      </c>
      <c r="F16" s="4">
        <v>0</v>
      </c>
      <c r="G16" s="4">
        <v>0</v>
      </c>
      <c r="H16" s="4">
        <v>0</v>
      </c>
      <c r="I16" s="4">
        <v>0</v>
      </c>
      <c r="J16" s="4">
        <v>0</v>
      </c>
      <c r="K16" s="4">
        <v>0</v>
      </c>
      <c r="L16" s="4">
        <v>0</v>
      </c>
      <c r="M16" s="4">
        <v>0</v>
      </c>
      <c r="N16" s="4">
        <v>0</v>
      </c>
      <c r="O16" s="4">
        <v>0</v>
      </c>
      <c r="P16" s="4">
        <v>0</v>
      </c>
      <c r="Q16" s="4">
        <v>0</v>
      </c>
      <c r="R16" s="4">
        <v>0</v>
      </c>
      <c r="S16" s="4">
        <v>1</v>
      </c>
      <c r="T16" s="4">
        <v>0</v>
      </c>
      <c r="U16" s="4">
        <v>0</v>
      </c>
      <c r="V16" s="4">
        <v>0</v>
      </c>
      <c r="W16" s="4">
        <v>0</v>
      </c>
      <c r="X16" s="4">
        <v>0</v>
      </c>
      <c r="Y16" s="4">
        <v>0</v>
      </c>
      <c r="Z16" s="6">
        <f>SUM(B16:Y16)</f>
        <v>4</v>
      </c>
    </row>
    <row r="17" spans="1:26" ht="12.75">
      <c r="A17" t="s">
        <v>407</v>
      </c>
      <c r="B17" s="4">
        <v>0</v>
      </c>
      <c r="C17" s="4">
        <v>0</v>
      </c>
      <c r="D17" s="4">
        <v>0</v>
      </c>
      <c r="E17" s="4">
        <v>0</v>
      </c>
      <c r="F17" s="4">
        <v>0</v>
      </c>
      <c r="G17" s="4">
        <v>0</v>
      </c>
      <c r="H17" s="4">
        <v>0</v>
      </c>
      <c r="I17" s="4">
        <v>0</v>
      </c>
      <c r="J17" s="4">
        <v>0</v>
      </c>
      <c r="K17" s="4">
        <v>0</v>
      </c>
      <c r="L17" s="4">
        <v>1</v>
      </c>
      <c r="M17" s="4">
        <v>1</v>
      </c>
      <c r="N17" s="4">
        <v>0</v>
      </c>
      <c r="O17" s="4">
        <v>0</v>
      </c>
      <c r="P17" s="4">
        <v>0</v>
      </c>
      <c r="Q17" s="4">
        <v>0</v>
      </c>
      <c r="R17" s="4">
        <v>0</v>
      </c>
      <c r="S17" s="4">
        <v>0</v>
      </c>
      <c r="T17" s="4">
        <v>0</v>
      </c>
      <c r="U17" s="4">
        <v>0</v>
      </c>
      <c r="V17" s="4">
        <v>0</v>
      </c>
      <c r="W17" s="4">
        <v>0</v>
      </c>
      <c r="X17" s="4">
        <v>0</v>
      </c>
      <c r="Y17" s="4">
        <v>0</v>
      </c>
      <c r="Z17" s="6">
        <f>SUM(B17:Y17)</f>
        <v>4</v>
      </c>
    </row>
    <row r="18" spans="1:26" ht="12.75">
      <c r="A18" t="s">
        <v>408</v>
      </c>
      <c r="B18" s="4">
        <v>0</v>
      </c>
      <c r="C18" s="4">
        <v>0</v>
      </c>
      <c r="D18" s="4">
        <v>0</v>
      </c>
      <c r="E18" s="4">
        <v>0</v>
      </c>
      <c r="F18" s="4">
        <v>0</v>
      </c>
      <c r="G18" s="4">
        <v>0</v>
      </c>
      <c r="H18" s="4">
        <v>0</v>
      </c>
      <c r="I18" s="4">
        <v>0</v>
      </c>
      <c r="J18" s="4">
        <v>0</v>
      </c>
      <c r="K18" s="4">
        <v>0</v>
      </c>
      <c r="L18" s="4">
        <v>0</v>
      </c>
      <c r="M18" s="4">
        <v>0</v>
      </c>
      <c r="N18" s="4">
        <v>1</v>
      </c>
      <c r="O18" s="4">
        <v>0</v>
      </c>
      <c r="P18" s="4">
        <v>0</v>
      </c>
      <c r="Q18" s="4">
        <v>1</v>
      </c>
      <c r="R18" s="4">
        <v>0</v>
      </c>
      <c r="S18" s="4">
        <v>0</v>
      </c>
      <c r="T18" s="4">
        <v>0</v>
      </c>
      <c r="U18" s="4">
        <v>0</v>
      </c>
      <c r="V18" s="4">
        <v>0</v>
      </c>
      <c r="W18" s="4">
        <v>0</v>
      </c>
      <c r="X18" s="4">
        <v>0</v>
      </c>
      <c r="Y18" s="4">
        <v>0</v>
      </c>
      <c r="Z18" s="6">
        <f>SUM(B18:Y18)</f>
        <v>4</v>
      </c>
    </row>
    <row r="19" spans="1:26" ht="12.75">
      <c r="A19" t="s">
        <v>409</v>
      </c>
      <c r="B19" s="4">
        <v>0</v>
      </c>
      <c r="C19" s="4">
        <v>0</v>
      </c>
      <c r="D19" s="4">
        <v>1</v>
      </c>
      <c r="E19" s="4">
        <v>0</v>
      </c>
      <c r="F19" s="4">
        <v>0</v>
      </c>
      <c r="G19" s="4">
        <v>4</v>
      </c>
      <c r="H19" s="4">
        <v>0</v>
      </c>
      <c r="I19" s="4">
        <v>2</v>
      </c>
      <c r="J19" s="4">
        <v>1</v>
      </c>
      <c r="K19" s="4">
        <v>2</v>
      </c>
      <c r="L19" s="4">
        <v>0</v>
      </c>
      <c r="M19" s="4">
        <v>1</v>
      </c>
      <c r="N19" s="4">
        <v>2</v>
      </c>
      <c r="O19" s="4">
        <v>3</v>
      </c>
      <c r="P19" s="4">
        <v>0</v>
      </c>
      <c r="Q19" s="4">
        <v>2</v>
      </c>
      <c r="R19" s="4">
        <v>0</v>
      </c>
      <c r="S19" s="4">
        <v>0</v>
      </c>
      <c r="T19" s="4">
        <v>0</v>
      </c>
      <c r="U19" s="4">
        <v>0</v>
      </c>
      <c r="V19" s="4">
        <v>0</v>
      </c>
      <c r="W19" s="4">
        <v>0</v>
      </c>
      <c r="X19" s="4">
        <v>0</v>
      </c>
      <c r="Y19" s="4">
        <v>0</v>
      </c>
      <c r="Z19" s="6">
        <f>SUM(B19:Y19)</f>
        <v>4</v>
      </c>
    </row>
    <row r="20" spans="1:26" ht="12.75">
      <c r="A20" t="s">
        <v>410</v>
      </c>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1</v>
      </c>
      <c r="V20" s="4">
        <v>0</v>
      </c>
      <c r="W20" s="4">
        <v>0</v>
      </c>
      <c r="X20" s="4">
        <v>0</v>
      </c>
      <c r="Y20" s="4">
        <v>0</v>
      </c>
      <c r="Z20" s="6">
        <f>SUM(B20:Y20)</f>
        <v>4</v>
      </c>
    </row>
    <row r="21" spans="1:26" ht="12.75">
      <c r="A21" t="s">
        <v>411</v>
      </c>
      <c r="B21" s="4">
        <v>0</v>
      </c>
      <c r="C21" s="4">
        <v>0</v>
      </c>
      <c r="D21" s="4">
        <v>0</v>
      </c>
      <c r="E21" s="4">
        <v>0</v>
      </c>
      <c r="F21" s="4">
        <v>0</v>
      </c>
      <c r="G21" s="4">
        <v>0</v>
      </c>
      <c r="H21" s="4">
        <v>0</v>
      </c>
      <c r="I21" s="4">
        <v>0</v>
      </c>
      <c r="J21" s="4">
        <v>0</v>
      </c>
      <c r="K21" s="4">
        <v>0</v>
      </c>
      <c r="L21" s="4">
        <v>0</v>
      </c>
      <c r="M21" s="4">
        <v>0</v>
      </c>
      <c r="N21" s="4">
        <v>0</v>
      </c>
      <c r="O21" s="4">
        <v>1</v>
      </c>
      <c r="P21" s="4">
        <v>0</v>
      </c>
      <c r="Q21" s="4">
        <v>1</v>
      </c>
      <c r="R21" s="4">
        <v>0</v>
      </c>
      <c r="S21" s="4">
        <v>0</v>
      </c>
      <c r="T21" s="4">
        <v>0</v>
      </c>
      <c r="U21" s="4">
        <v>0</v>
      </c>
      <c r="V21" s="4">
        <v>0</v>
      </c>
      <c r="W21" s="4">
        <v>0</v>
      </c>
      <c r="X21" s="4">
        <v>0</v>
      </c>
      <c r="Y21" s="4">
        <v>0</v>
      </c>
      <c r="Z21" s="6">
        <f>SUM(B21:Y21)</f>
        <v>4</v>
      </c>
    </row>
    <row r="22" spans="1:26" ht="12.75">
      <c r="A22" t="s">
        <v>412</v>
      </c>
      <c r="B22" s="4">
        <v>0</v>
      </c>
      <c r="C22" s="4">
        <v>0</v>
      </c>
      <c r="D22" s="4">
        <v>0</v>
      </c>
      <c r="E22" s="4">
        <v>0</v>
      </c>
      <c r="F22" s="4">
        <v>0</v>
      </c>
      <c r="G22" s="4">
        <v>0</v>
      </c>
      <c r="H22" s="4">
        <v>0</v>
      </c>
      <c r="I22" s="4">
        <v>0</v>
      </c>
      <c r="J22" s="4">
        <v>0</v>
      </c>
      <c r="K22" s="4">
        <v>0</v>
      </c>
      <c r="L22" s="4">
        <v>0</v>
      </c>
      <c r="M22" s="4">
        <v>0</v>
      </c>
      <c r="N22" s="4">
        <v>0</v>
      </c>
      <c r="O22" s="4">
        <v>2</v>
      </c>
      <c r="P22" s="4">
        <v>1</v>
      </c>
      <c r="Q22" s="4">
        <v>2</v>
      </c>
      <c r="R22" s="4">
        <v>0</v>
      </c>
      <c r="S22" s="4">
        <v>0</v>
      </c>
      <c r="T22" s="4">
        <v>0</v>
      </c>
      <c r="U22" s="4">
        <v>0</v>
      </c>
      <c r="V22" s="4">
        <v>0</v>
      </c>
      <c r="W22" s="4">
        <v>0</v>
      </c>
      <c r="X22" s="4">
        <v>0</v>
      </c>
      <c r="Y22" s="4">
        <v>0</v>
      </c>
      <c r="Z22" s="6">
        <f>SUM(B22:Y22)</f>
        <v>4</v>
      </c>
    </row>
    <row r="23" spans="1:26" ht="12.75">
      <c r="A23" t="s">
        <v>413</v>
      </c>
      <c r="B23" s="4">
        <v>0</v>
      </c>
      <c r="C23" s="4">
        <v>0</v>
      </c>
      <c r="D23" s="4">
        <v>0</v>
      </c>
      <c r="E23" s="4">
        <v>0</v>
      </c>
      <c r="F23" s="4">
        <v>0</v>
      </c>
      <c r="G23" s="4">
        <v>0</v>
      </c>
      <c r="H23" s="4">
        <v>0</v>
      </c>
      <c r="I23" s="4">
        <v>0</v>
      </c>
      <c r="J23" s="4">
        <v>0</v>
      </c>
      <c r="K23" s="4">
        <v>0</v>
      </c>
      <c r="L23" s="4">
        <v>0</v>
      </c>
      <c r="M23" s="4">
        <v>0</v>
      </c>
      <c r="N23" s="4">
        <v>1</v>
      </c>
      <c r="O23" s="4">
        <v>0</v>
      </c>
      <c r="P23" s="4">
        <v>0</v>
      </c>
      <c r="Q23" s="4">
        <v>0</v>
      </c>
      <c r="R23" s="4">
        <v>0</v>
      </c>
      <c r="S23" s="4">
        <v>0</v>
      </c>
      <c r="T23" s="4">
        <v>0</v>
      </c>
      <c r="U23" s="4">
        <v>0</v>
      </c>
      <c r="V23" s="4">
        <v>0</v>
      </c>
      <c r="W23" s="4">
        <v>0</v>
      </c>
      <c r="X23" s="4">
        <v>0</v>
      </c>
      <c r="Y23" s="4">
        <v>0</v>
      </c>
      <c r="Z23" s="6">
        <f>SUM(B23:Y23)</f>
        <v>4</v>
      </c>
    </row>
    <row r="24" spans="1:26" ht="12.75">
      <c r="A24" s="2" t="s">
        <v>394</v>
      </c>
      <c r="B24" s="6">
        <f>SUM(B7:B23)</f>
        <v>4</v>
      </c>
      <c r="C24" s="6">
        <f>SUM(C7:C23)</f>
        <v>4</v>
      </c>
      <c r="D24" s="6">
        <f>SUM(D7:D23)</f>
        <v>4</v>
      </c>
      <c r="E24" s="6">
        <f>SUM(E7:E23)</f>
        <v>4</v>
      </c>
      <c r="F24" s="6">
        <f>SUM(F7:F23)</f>
        <v>4</v>
      </c>
      <c r="G24" s="6">
        <f>SUM(G7:G23)</f>
        <v>4</v>
      </c>
      <c r="H24" s="6">
        <f>SUM(H7:H23)</f>
        <v>4</v>
      </c>
      <c r="I24" s="6">
        <f>SUM(I7:I23)</f>
        <v>4</v>
      </c>
      <c r="J24" s="6">
        <f>SUM(J7:J23)</f>
        <v>4</v>
      </c>
      <c r="K24" s="6">
        <f>SUM(K7:K23)</f>
        <v>4</v>
      </c>
      <c r="L24" s="6">
        <f>SUM(L7:L23)</f>
        <v>4</v>
      </c>
      <c r="M24" s="6">
        <f>SUM(M7:M23)</f>
        <v>4</v>
      </c>
      <c r="N24" s="6">
        <f>SUM(N7:N23)</f>
        <v>4</v>
      </c>
      <c r="O24" s="6">
        <f>SUM(O7:O23)</f>
        <v>4</v>
      </c>
      <c r="P24" s="6">
        <f>SUM(P7:P23)</f>
        <v>4</v>
      </c>
      <c r="Q24" s="6">
        <f>SUM(Q7:Q23)</f>
        <v>4</v>
      </c>
      <c r="R24" s="6">
        <f>SUM(R7:R23)</f>
        <v>4</v>
      </c>
      <c r="S24" s="6">
        <f>SUM(S7:S23)</f>
        <v>4</v>
      </c>
      <c r="T24" s="6">
        <f>SUM(T7:T23)</f>
        <v>4</v>
      </c>
      <c r="U24" s="6">
        <f>SUM(U7:U23)</f>
        <v>4</v>
      </c>
      <c r="V24" s="6">
        <f>SUM(V7:V23)</f>
        <v>4</v>
      </c>
      <c r="W24" s="6">
        <f>SUM(W7:W23)</f>
        <v>4</v>
      </c>
      <c r="X24" s="6">
        <f>SUM(X7:X23)</f>
        <v>4</v>
      </c>
      <c r="Y24" s="6">
        <f>SUM(Y7:Y23)</f>
        <v>4</v>
      </c>
      <c r="Z24" s="6">
        <f>SUM(Z7:Z23)</f>
        <v>4</v>
      </c>
    </row>
  </sheetData>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84</v>
      </c>
    </row>
    <row r="3" ht="12.75">
      <c r="A3" s="2" t="s">
        <v>85</v>
      </c>
    </row>
  </sheetData>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N24"/>
  <sheetViews>
    <sheetView workbookViewId="0" topLeftCell="A1">
      <selection activeCell="A1" sqref="A1"/>
    </sheetView>
  </sheetViews>
  <sheetFormatPr defaultColWidth="9.140625" defaultRowHeight="12.75"/>
  <sheetData>
    <row r="1" ht="12.75">
      <c r="A1" s="1" t="s">
        <v>472</v>
      </c>
    </row>
    <row r="5" spans="2:14" ht="12.75">
      <c r="B5" s="2" t="s">
        <v>473</v>
      </c>
      <c r="D5" s="2" t="s">
        <v>474</v>
      </c>
      <c r="F5" s="2" t="s">
        <v>475</v>
      </c>
      <c r="H5" s="2" t="s">
        <v>476</v>
      </c>
      <c r="J5" s="2" t="s">
        <v>477</v>
      </c>
      <c r="L5" s="2" t="s">
        <v>478</v>
      </c>
      <c r="N5" s="2" t="s">
        <v>445</v>
      </c>
    </row>
    <row r="6" spans="1:13" ht="12.75">
      <c r="A6" s="2" t="s">
        <v>389</v>
      </c>
      <c r="B6" t="s">
        <v>395</v>
      </c>
      <c r="C6" t="s">
        <v>396</v>
      </c>
      <c r="D6" t="s">
        <v>395</v>
      </c>
      <c r="E6" t="s">
        <v>396</v>
      </c>
      <c r="F6" t="s">
        <v>395</v>
      </c>
      <c r="G6" t="s">
        <v>396</v>
      </c>
      <c r="H6" t="s">
        <v>395</v>
      </c>
      <c r="I6" t="s">
        <v>396</v>
      </c>
      <c r="J6" t="s">
        <v>395</v>
      </c>
      <c r="K6" t="s">
        <v>396</v>
      </c>
      <c r="L6" t="s">
        <v>395</v>
      </c>
      <c r="M6" t="s">
        <v>396</v>
      </c>
    </row>
    <row r="7" spans="1:14" ht="12.75">
      <c r="A7" t="s">
        <v>397</v>
      </c>
      <c r="B7" s="4">
        <v>0</v>
      </c>
      <c r="C7" s="4">
        <v>0</v>
      </c>
      <c r="D7" s="4">
        <v>0</v>
      </c>
      <c r="E7" s="4">
        <v>0</v>
      </c>
      <c r="F7" s="4">
        <v>0</v>
      </c>
      <c r="G7" s="4">
        <v>0</v>
      </c>
      <c r="H7" s="4">
        <v>1</v>
      </c>
      <c r="I7" s="4">
        <v>0</v>
      </c>
      <c r="J7" s="4">
        <v>0</v>
      </c>
      <c r="K7" s="4">
        <v>0</v>
      </c>
      <c r="L7" s="4">
        <v>0</v>
      </c>
      <c r="M7" s="4">
        <v>0</v>
      </c>
      <c r="N7" s="6">
        <f>SUM(B7:M7)</f>
        <v>4</v>
      </c>
    </row>
    <row r="8" spans="1:14" ht="12.75">
      <c r="A8" t="s">
        <v>398</v>
      </c>
      <c r="B8" s="4">
        <v>0</v>
      </c>
      <c r="C8" s="4">
        <v>0</v>
      </c>
      <c r="D8" s="4">
        <v>0</v>
      </c>
      <c r="E8" s="4">
        <v>0</v>
      </c>
      <c r="F8" s="4">
        <v>0</v>
      </c>
      <c r="G8" s="4">
        <v>0</v>
      </c>
      <c r="H8" s="4">
        <v>1</v>
      </c>
      <c r="I8" s="4">
        <v>2</v>
      </c>
      <c r="J8" s="4">
        <v>0</v>
      </c>
      <c r="K8" s="4">
        <v>0</v>
      </c>
      <c r="L8" s="4">
        <v>0</v>
      </c>
      <c r="M8" s="4">
        <v>0</v>
      </c>
      <c r="N8" s="6">
        <f>SUM(B8:M8)</f>
        <v>4</v>
      </c>
    </row>
    <row r="9" spans="1:14" ht="12.75">
      <c r="A9" t="s">
        <v>399</v>
      </c>
      <c r="B9" s="4">
        <v>0</v>
      </c>
      <c r="C9" s="4">
        <v>0</v>
      </c>
      <c r="D9" s="4">
        <v>0</v>
      </c>
      <c r="E9" s="4">
        <v>1</v>
      </c>
      <c r="F9" s="4">
        <v>0</v>
      </c>
      <c r="G9" s="4">
        <v>0</v>
      </c>
      <c r="H9" s="4">
        <v>1</v>
      </c>
      <c r="I9" s="4">
        <v>3</v>
      </c>
      <c r="J9" s="4">
        <v>0</v>
      </c>
      <c r="K9" s="4">
        <v>0</v>
      </c>
      <c r="L9" s="4">
        <v>0</v>
      </c>
      <c r="M9" s="4">
        <v>2</v>
      </c>
      <c r="N9" s="6">
        <f>SUM(B9:M9)</f>
        <v>4</v>
      </c>
    </row>
    <row r="10" spans="1:14" ht="12.75">
      <c r="A10" t="s">
        <v>400</v>
      </c>
      <c r="B10" s="4">
        <v>0</v>
      </c>
      <c r="C10" s="4">
        <v>0</v>
      </c>
      <c r="D10" s="4">
        <v>0</v>
      </c>
      <c r="E10" s="4">
        <v>2</v>
      </c>
      <c r="F10" s="4">
        <v>0</v>
      </c>
      <c r="G10" s="4">
        <v>0</v>
      </c>
      <c r="H10" s="4">
        <v>1</v>
      </c>
      <c r="I10" s="4">
        <v>4</v>
      </c>
      <c r="J10" s="4">
        <v>1</v>
      </c>
      <c r="K10" s="4">
        <v>0</v>
      </c>
      <c r="L10" s="4">
        <v>0</v>
      </c>
      <c r="M10" s="4">
        <v>0</v>
      </c>
      <c r="N10" s="6">
        <f>SUM(B10:M10)</f>
        <v>4</v>
      </c>
    </row>
    <row r="11" spans="1:14" ht="12.75">
      <c r="A11" t="s">
        <v>401</v>
      </c>
      <c r="B11" s="4">
        <v>0</v>
      </c>
      <c r="C11" s="4">
        <v>0</v>
      </c>
      <c r="D11" s="4">
        <v>2</v>
      </c>
      <c r="E11" s="4">
        <v>1</v>
      </c>
      <c r="F11" s="4">
        <v>0</v>
      </c>
      <c r="G11" s="4">
        <v>0</v>
      </c>
      <c r="H11" s="4">
        <v>7</v>
      </c>
      <c r="I11" s="4">
        <v>5</v>
      </c>
      <c r="J11" s="4">
        <v>0</v>
      </c>
      <c r="K11" s="4">
        <v>1</v>
      </c>
      <c r="L11" s="4">
        <v>1</v>
      </c>
      <c r="M11" s="4">
        <v>1</v>
      </c>
      <c r="N11" s="6">
        <f>SUM(B11:M11)</f>
        <v>4</v>
      </c>
    </row>
    <row r="12" spans="1:14" ht="12.75">
      <c r="A12" t="s">
        <v>402</v>
      </c>
      <c r="B12" s="4">
        <v>0</v>
      </c>
      <c r="C12" s="4">
        <v>0</v>
      </c>
      <c r="D12" s="4">
        <v>1</v>
      </c>
      <c r="E12" s="4">
        <v>1</v>
      </c>
      <c r="F12" s="4">
        <v>0</v>
      </c>
      <c r="G12" s="4">
        <v>0</v>
      </c>
      <c r="H12" s="4">
        <v>0</v>
      </c>
      <c r="I12" s="4">
        <v>0</v>
      </c>
      <c r="J12" s="4">
        <v>0</v>
      </c>
      <c r="K12" s="4">
        <v>0</v>
      </c>
      <c r="L12" s="4">
        <v>2</v>
      </c>
      <c r="M12" s="4">
        <v>0</v>
      </c>
      <c r="N12" s="6">
        <f>SUM(B12:M12)</f>
        <v>4</v>
      </c>
    </row>
    <row r="13" spans="1:14" ht="12.75">
      <c r="A13" t="s">
        <v>403</v>
      </c>
      <c r="B13" s="4">
        <v>0</v>
      </c>
      <c r="C13" s="4">
        <v>0</v>
      </c>
      <c r="D13" s="4">
        <v>1</v>
      </c>
      <c r="E13" s="4">
        <v>0</v>
      </c>
      <c r="F13" s="4">
        <v>0</v>
      </c>
      <c r="G13" s="4">
        <v>0</v>
      </c>
      <c r="H13" s="4">
        <v>0</v>
      </c>
      <c r="I13" s="4">
        <v>1</v>
      </c>
      <c r="J13" s="4">
        <v>0</v>
      </c>
      <c r="K13" s="4">
        <v>0</v>
      </c>
      <c r="L13" s="4">
        <v>0</v>
      </c>
      <c r="M13" s="4">
        <v>0</v>
      </c>
      <c r="N13" s="6">
        <f>SUM(B13:M13)</f>
        <v>4</v>
      </c>
    </row>
    <row r="14" spans="1:14" ht="12.75">
      <c r="A14" t="s">
        <v>404</v>
      </c>
      <c r="B14" s="4">
        <v>1</v>
      </c>
      <c r="C14" s="4">
        <v>9</v>
      </c>
      <c r="D14" s="4">
        <v>1</v>
      </c>
      <c r="E14" s="4">
        <v>15</v>
      </c>
      <c r="F14" s="4">
        <v>0</v>
      </c>
      <c r="G14" s="4">
        <v>0</v>
      </c>
      <c r="H14" s="4">
        <v>3</v>
      </c>
      <c r="I14" s="4">
        <v>8</v>
      </c>
      <c r="J14" s="4">
        <v>0</v>
      </c>
      <c r="K14" s="4">
        <v>0</v>
      </c>
      <c r="L14" s="4">
        <v>0</v>
      </c>
      <c r="M14" s="4">
        <v>0</v>
      </c>
      <c r="N14" s="6">
        <f>SUM(B14:M14)</f>
        <v>4</v>
      </c>
    </row>
    <row r="15" spans="1:14" ht="12.75">
      <c r="A15" t="s">
        <v>405</v>
      </c>
      <c r="B15" s="4">
        <v>0</v>
      </c>
      <c r="C15" s="4">
        <v>1</v>
      </c>
      <c r="D15" s="4">
        <v>3</v>
      </c>
      <c r="E15" s="4">
        <v>2</v>
      </c>
      <c r="F15" s="4">
        <v>0</v>
      </c>
      <c r="G15" s="4">
        <v>0</v>
      </c>
      <c r="H15" s="4">
        <v>0</v>
      </c>
      <c r="I15" s="4">
        <v>1</v>
      </c>
      <c r="J15" s="4">
        <v>0</v>
      </c>
      <c r="K15" s="4">
        <v>0</v>
      </c>
      <c r="L15" s="4">
        <v>0</v>
      </c>
      <c r="M15" s="4">
        <v>0</v>
      </c>
      <c r="N15" s="6">
        <f>SUM(B15:M15)</f>
        <v>4</v>
      </c>
    </row>
    <row r="16" spans="1:14" ht="12.75">
      <c r="A16" t="s">
        <v>406</v>
      </c>
      <c r="B16" s="4">
        <v>0</v>
      </c>
      <c r="C16" s="4">
        <v>0</v>
      </c>
      <c r="D16" s="4">
        <v>0</v>
      </c>
      <c r="E16" s="4">
        <v>1</v>
      </c>
      <c r="F16" s="4">
        <v>0</v>
      </c>
      <c r="G16" s="4">
        <v>0</v>
      </c>
      <c r="H16" s="4">
        <v>0</v>
      </c>
      <c r="I16" s="4">
        <v>0</v>
      </c>
      <c r="J16" s="4">
        <v>0</v>
      </c>
      <c r="K16" s="4">
        <v>0</v>
      </c>
      <c r="L16" s="4">
        <v>0</v>
      </c>
      <c r="M16" s="4">
        <v>0</v>
      </c>
      <c r="N16" s="6">
        <f>SUM(B16:M16)</f>
        <v>4</v>
      </c>
    </row>
    <row r="17" spans="1:14" ht="12.75">
      <c r="A17" t="s">
        <v>407</v>
      </c>
      <c r="B17" s="4">
        <v>0</v>
      </c>
      <c r="C17" s="4">
        <v>0</v>
      </c>
      <c r="D17" s="4">
        <v>0</v>
      </c>
      <c r="E17" s="4">
        <v>1</v>
      </c>
      <c r="F17" s="4">
        <v>0</v>
      </c>
      <c r="G17" s="4">
        <v>0</v>
      </c>
      <c r="H17" s="4">
        <v>1</v>
      </c>
      <c r="I17" s="4">
        <v>0</v>
      </c>
      <c r="J17" s="4">
        <v>0</v>
      </c>
      <c r="K17" s="4">
        <v>0</v>
      </c>
      <c r="L17" s="4">
        <v>0</v>
      </c>
      <c r="M17" s="4">
        <v>0</v>
      </c>
      <c r="N17" s="6">
        <f>SUM(B17:M17)</f>
        <v>4</v>
      </c>
    </row>
    <row r="18" spans="1:14" ht="12.75">
      <c r="A18" t="s">
        <v>408</v>
      </c>
      <c r="B18" s="4">
        <v>0</v>
      </c>
      <c r="C18" s="4">
        <v>0</v>
      </c>
      <c r="D18" s="4">
        <v>0</v>
      </c>
      <c r="E18" s="4">
        <v>1</v>
      </c>
      <c r="F18" s="4">
        <v>0</v>
      </c>
      <c r="G18" s="4">
        <v>0</v>
      </c>
      <c r="H18" s="4">
        <v>1</v>
      </c>
      <c r="I18" s="4">
        <v>0</v>
      </c>
      <c r="J18" s="4">
        <v>0</v>
      </c>
      <c r="K18" s="4">
        <v>0</v>
      </c>
      <c r="L18" s="4">
        <v>0</v>
      </c>
      <c r="M18" s="4">
        <v>0</v>
      </c>
      <c r="N18" s="6">
        <f>SUM(B18:M18)</f>
        <v>4</v>
      </c>
    </row>
    <row r="19" spans="1:14" ht="12.75">
      <c r="A19" t="s">
        <v>409</v>
      </c>
      <c r="B19" s="4">
        <v>0</v>
      </c>
      <c r="C19" s="4">
        <v>0</v>
      </c>
      <c r="D19" s="4">
        <v>3</v>
      </c>
      <c r="E19" s="4">
        <v>2</v>
      </c>
      <c r="F19" s="4">
        <v>1</v>
      </c>
      <c r="G19" s="4">
        <v>0</v>
      </c>
      <c r="H19" s="4">
        <v>0</v>
      </c>
      <c r="I19" s="4">
        <v>9</v>
      </c>
      <c r="J19" s="4">
        <v>0</v>
      </c>
      <c r="K19" s="4">
        <v>0</v>
      </c>
      <c r="L19" s="4">
        <v>0</v>
      </c>
      <c r="M19" s="4">
        <v>3</v>
      </c>
      <c r="N19" s="6">
        <f>SUM(B19:M19)</f>
        <v>4</v>
      </c>
    </row>
    <row r="20" spans="1:14" ht="12.75">
      <c r="A20" t="s">
        <v>410</v>
      </c>
      <c r="B20" s="4">
        <v>0</v>
      </c>
      <c r="C20" s="4">
        <v>1</v>
      </c>
      <c r="D20" s="4">
        <v>0</v>
      </c>
      <c r="E20" s="4">
        <v>0</v>
      </c>
      <c r="F20" s="4">
        <v>0</v>
      </c>
      <c r="G20" s="4">
        <v>0</v>
      </c>
      <c r="H20" s="4">
        <v>0</v>
      </c>
      <c r="I20" s="4">
        <v>0</v>
      </c>
      <c r="J20" s="4">
        <v>0</v>
      </c>
      <c r="K20" s="4">
        <v>0</v>
      </c>
      <c r="L20" s="4">
        <v>0</v>
      </c>
      <c r="M20" s="4">
        <v>0</v>
      </c>
      <c r="N20" s="6">
        <f>SUM(B20:M20)</f>
        <v>4</v>
      </c>
    </row>
    <row r="21" spans="1:14" ht="12.75">
      <c r="A21" t="s">
        <v>411</v>
      </c>
      <c r="B21" s="4">
        <v>0</v>
      </c>
      <c r="C21" s="4">
        <v>0</v>
      </c>
      <c r="D21" s="4">
        <v>0</v>
      </c>
      <c r="E21" s="4">
        <v>1</v>
      </c>
      <c r="F21" s="4">
        <v>0</v>
      </c>
      <c r="G21" s="4">
        <v>0</v>
      </c>
      <c r="H21" s="4">
        <v>0</v>
      </c>
      <c r="I21" s="4">
        <v>1</v>
      </c>
      <c r="J21" s="4">
        <v>0</v>
      </c>
      <c r="K21" s="4">
        <v>0</v>
      </c>
      <c r="L21" s="4">
        <v>0</v>
      </c>
      <c r="M21" s="4">
        <v>0</v>
      </c>
      <c r="N21" s="6">
        <f>SUM(B21:M21)</f>
        <v>4</v>
      </c>
    </row>
    <row r="22" spans="1:14" ht="12.75">
      <c r="A22" t="s">
        <v>412</v>
      </c>
      <c r="B22" s="4">
        <v>0</v>
      </c>
      <c r="C22" s="4">
        <v>0</v>
      </c>
      <c r="D22" s="4">
        <v>1</v>
      </c>
      <c r="E22" s="4">
        <v>2</v>
      </c>
      <c r="F22" s="4">
        <v>0</v>
      </c>
      <c r="G22" s="4">
        <v>0</v>
      </c>
      <c r="H22" s="4">
        <v>0</v>
      </c>
      <c r="I22" s="4">
        <v>2</v>
      </c>
      <c r="J22" s="4">
        <v>0</v>
      </c>
      <c r="K22" s="4">
        <v>0</v>
      </c>
      <c r="L22" s="4">
        <v>0</v>
      </c>
      <c r="M22" s="4">
        <v>0</v>
      </c>
      <c r="N22" s="6">
        <f>SUM(B22:M22)</f>
        <v>4</v>
      </c>
    </row>
    <row r="23" spans="1:14" ht="12.75">
      <c r="A23" t="s">
        <v>413</v>
      </c>
      <c r="B23" s="4">
        <v>1</v>
      </c>
      <c r="C23" s="4">
        <v>0</v>
      </c>
      <c r="D23" s="4">
        <v>0</v>
      </c>
      <c r="E23" s="4">
        <v>0</v>
      </c>
      <c r="F23" s="4">
        <v>0</v>
      </c>
      <c r="G23" s="4">
        <v>0</v>
      </c>
      <c r="H23" s="4">
        <v>0</v>
      </c>
      <c r="I23" s="4">
        <v>0</v>
      </c>
      <c r="J23" s="4">
        <v>0</v>
      </c>
      <c r="K23" s="4">
        <v>0</v>
      </c>
      <c r="L23" s="4">
        <v>0</v>
      </c>
      <c r="M23" s="4">
        <v>0</v>
      </c>
      <c r="N23" s="6">
        <f>SUM(B23:M23)</f>
        <v>4</v>
      </c>
    </row>
    <row r="24" spans="1:14" ht="12.75">
      <c r="A24" s="2" t="s">
        <v>394</v>
      </c>
      <c r="B24" s="6">
        <f>SUM(B7:B23)</f>
        <v>4</v>
      </c>
      <c r="C24" s="6">
        <f>SUM(C7:C23)</f>
        <v>4</v>
      </c>
      <c r="D24" s="6">
        <f>SUM(D7:D23)</f>
        <v>4</v>
      </c>
      <c r="E24" s="6">
        <f>SUM(E7:E23)</f>
        <v>4</v>
      </c>
      <c r="F24" s="6">
        <f>SUM(F7:F23)</f>
        <v>4</v>
      </c>
      <c r="G24" s="6">
        <f>SUM(G7:G23)</f>
        <v>4</v>
      </c>
      <c r="H24" s="6">
        <f>SUM(H7:H23)</f>
        <v>4</v>
      </c>
      <c r="I24" s="6">
        <f>SUM(I7:I23)</f>
        <v>4</v>
      </c>
      <c r="J24" s="6">
        <f>SUM(J7:J23)</f>
        <v>4</v>
      </c>
      <c r="K24" s="6">
        <f>SUM(K7:K23)</f>
        <v>4</v>
      </c>
      <c r="L24" s="6">
        <f>SUM(L7:L23)</f>
        <v>4</v>
      </c>
      <c r="M24" s="6">
        <f>SUM(M7:M23)</f>
        <v>4</v>
      </c>
      <c r="N24" s="6">
        <f>SUM(N7:N23)</f>
        <v>4</v>
      </c>
    </row>
  </sheetData>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V24"/>
  <sheetViews>
    <sheetView workbookViewId="0" topLeftCell="A1">
      <selection activeCell="A1" sqref="A1"/>
    </sheetView>
  </sheetViews>
  <sheetFormatPr defaultColWidth="9.140625" defaultRowHeight="12.75"/>
  <sheetData>
    <row r="1" ht="12.75">
      <c r="A1" s="1" t="s">
        <v>479</v>
      </c>
    </row>
    <row r="5" spans="2:22" ht="12.75">
      <c r="B5" s="2" t="s">
        <v>135</v>
      </c>
      <c r="D5" s="2" t="s">
        <v>480</v>
      </c>
      <c r="F5" s="2" t="s">
        <v>481</v>
      </c>
      <c r="H5" s="2" t="s">
        <v>482</v>
      </c>
      <c r="J5" s="2" t="s">
        <v>483</v>
      </c>
      <c r="L5" s="2" t="s">
        <v>484</v>
      </c>
      <c r="N5" s="2" t="s">
        <v>485</v>
      </c>
      <c r="P5" s="2" t="s">
        <v>486</v>
      </c>
      <c r="R5" s="2" t="s">
        <v>487</v>
      </c>
      <c r="T5" s="2" t="s">
        <v>488</v>
      </c>
      <c r="V5" s="2" t="s">
        <v>394</v>
      </c>
    </row>
    <row r="6" spans="1:21" ht="12.75">
      <c r="A6" s="2" t="s">
        <v>389</v>
      </c>
      <c r="B6" t="s">
        <v>395</v>
      </c>
      <c r="C6" t="s">
        <v>396</v>
      </c>
      <c r="D6" t="s">
        <v>395</v>
      </c>
      <c r="E6" t="s">
        <v>396</v>
      </c>
      <c r="F6" t="s">
        <v>395</v>
      </c>
      <c r="G6" t="s">
        <v>396</v>
      </c>
      <c r="H6" t="s">
        <v>395</v>
      </c>
      <c r="I6" t="s">
        <v>396</v>
      </c>
      <c r="J6" t="s">
        <v>395</v>
      </c>
      <c r="K6" t="s">
        <v>396</v>
      </c>
      <c r="L6" t="s">
        <v>395</v>
      </c>
      <c r="M6" t="s">
        <v>396</v>
      </c>
      <c r="N6" t="s">
        <v>395</v>
      </c>
      <c r="O6" t="s">
        <v>396</v>
      </c>
      <c r="P6" t="s">
        <v>395</v>
      </c>
      <c r="Q6" t="s">
        <v>396</v>
      </c>
      <c r="R6" t="s">
        <v>395</v>
      </c>
      <c r="S6" t="s">
        <v>396</v>
      </c>
      <c r="T6" t="s">
        <v>395</v>
      </c>
      <c r="U6" t="s">
        <v>396</v>
      </c>
    </row>
    <row r="7" spans="1:22" ht="12.75">
      <c r="A7" t="s">
        <v>397</v>
      </c>
      <c r="B7" s="4">
        <v>21</v>
      </c>
      <c r="C7" s="4">
        <v>0</v>
      </c>
      <c r="D7" s="4">
        <v>0</v>
      </c>
      <c r="E7" s="4">
        <v>0</v>
      </c>
      <c r="F7" s="4">
        <v>0</v>
      </c>
      <c r="G7" s="4">
        <v>0</v>
      </c>
      <c r="H7" s="4">
        <v>0</v>
      </c>
      <c r="I7" s="4">
        <v>0</v>
      </c>
      <c r="J7" s="4">
        <v>0</v>
      </c>
      <c r="K7" s="4">
        <v>0</v>
      </c>
      <c r="L7" s="4">
        <v>0</v>
      </c>
      <c r="M7" s="4">
        <v>0</v>
      </c>
      <c r="N7" s="4">
        <v>0</v>
      </c>
      <c r="O7" s="4">
        <v>0</v>
      </c>
      <c r="P7" s="4">
        <v>0</v>
      </c>
      <c r="Q7" s="4">
        <v>0</v>
      </c>
      <c r="R7" s="4">
        <v>0</v>
      </c>
      <c r="S7" s="4">
        <v>0</v>
      </c>
      <c r="T7" s="4">
        <v>0</v>
      </c>
      <c r="U7" s="4">
        <v>0</v>
      </c>
      <c r="V7" s="6">
        <f>SUM(B7:U7)</f>
        <v>4</v>
      </c>
    </row>
    <row r="8" spans="1:22" ht="12.75">
      <c r="A8" t="s">
        <v>398</v>
      </c>
      <c r="B8" s="4">
        <v>40</v>
      </c>
      <c r="C8" s="4">
        <v>70</v>
      </c>
      <c r="D8" s="4">
        <v>0</v>
      </c>
      <c r="E8" s="4">
        <v>0</v>
      </c>
      <c r="F8" s="4">
        <v>0</v>
      </c>
      <c r="G8" s="4">
        <v>0</v>
      </c>
      <c r="H8" s="4">
        <v>0</v>
      </c>
      <c r="I8" s="4">
        <v>0</v>
      </c>
      <c r="J8" s="4">
        <v>0</v>
      </c>
      <c r="K8" s="4">
        <v>0</v>
      </c>
      <c r="L8" s="4">
        <v>0</v>
      </c>
      <c r="M8" s="4">
        <v>1</v>
      </c>
      <c r="N8" s="4">
        <v>0</v>
      </c>
      <c r="O8" s="4">
        <v>0</v>
      </c>
      <c r="P8" s="4">
        <v>0</v>
      </c>
      <c r="Q8" s="4">
        <v>0</v>
      </c>
      <c r="R8" s="4">
        <v>0</v>
      </c>
      <c r="S8" s="4">
        <v>0</v>
      </c>
      <c r="T8" s="4">
        <v>3</v>
      </c>
      <c r="U8" s="4">
        <v>0</v>
      </c>
      <c r="V8" s="6">
        <f>SUM(B8:U8)</f>
        <v>4</v>
      </c>
    </row>
    <row r="9" spans="1:22" ht="12.75">
      <c r="A9" t="s">
        <v>399</v>
      </c>
      <c r="B9" s="4">
        <v>72</v>
      </c>
      <c r="C9" s="4">
        <v>203</v>
      </c>
      <c r="D9" s="4">
        <v>0</v>
      </c>
      <c r="E9" s="4">
        <v>6</v>
      </c>
      <c r="F9" s="4">
        <v>0</v>
      </c>
      <c r="G9" s="4">
        <v>0</v>
      </c>
      <c r="H9" s="4">
        <v>0</v>
      </c>
      <c r="I9" s="4">
        <v>0</v>
      </c>
      <c r="J9" s="4">
        <v>0</v>
      </c>
      <c r="K9" s="4">
        <v>0</v>
      </c>
      <c r="L9" s="4">
        <v>7</v>
      </c>
      <c r="M9" s="4">
        <v>34</v>
      </c>
      <c r="N9" s="4">
        <v>0</v>
      </c>
      <c r="O9" s="4">
        <v>0</v>
      </c>
      <c r="P9" s="4">
        <v>0</v>
      </c>
      <c r="Q9" s="4">
        <v>0</v>
      </c>
      <c r="R9" s="4">
        <v>0</v>
      </c>
      <c r="S9" s="4">
        <v>0</v>
      </c>
      <c r="T9" s="4">
        <v>3</v>
      </c>
      <c r="U9" s="4">
        <v>16</v>
      </c>
      <c r="V9" s="6">
        <f>SUM(B9:U9)</f>
        <v>4</v>
      </c>
    </row>
    <row r="10" spans="1:22" ht="12.75">
      <c r="A10" t="s">
        <v>400</v>
      </c>
      <c r="B10" s="4">
        <v>75</v>
      </c>
      <c r="C10" s="4">
        <v>190</v>
      </c>
      <c r="D10" s="4">
        <v>33</v>
      </c>
      <c r="E10" s="4">
        <v>68</v>
      </c>
      <c r="F10" s="4">
        <v>0</v>
      </c>
      <c r="G10" s="4">
        <v>0</v>
      </c>
      <c r="H10" s="4">
        <v>0</v>
      </c>
      <c r="I10" s="4">
        <v>10</v>
      </c>
      <c r="J10" s="4">
        <v>0</v>
      </c>
      <c r="K10" s="4">
        <v>0</v>
      </c>
      <c r="L10" s="4">
        <v>10</v>
      </c>
      <c r="M10" s="4">
        <v>30</v>
      </c>
      <c r="N10" s="4">
        <v>0</v>
      </c>
      <c r="O10" s="4">
        <v>0</v>
      </c>
      <c r="P10" s="4">
        <v>0</v>
      </c>
      <c r="Q10" s="4">
        <v>0</v>
      </c>
      <c r="R10" s="4">
        <v>0</v>
      </c>
      <c r="S10" s="4">
        <v>0</v>
      </c>
      <c r="T10" s="4">
        <v>9</v>
      </c>
      <c r="U10" s="4">
        <v>27</v>
      </c>
      <c r="V10" s="6">
        <f>SUM(B10:U10)</f>
        <v>4</v>
      </c>
    </row>
    <row r="11" spans="1:22" ht="12.75">
      <c r="A11" t="s">
        <v>401</v>
      </c>
      <c r="B11" s="4">
        <v>379</v>
      </c>
      <c r="C11" s="4">
        <v>269</v>
      </c>
      <c r="D11" s="4">
        <v>22</v>
      </c>
      <c r="E11" s="4">
        <v>108</v>
      </c>
      <c r="F11" s="4">
        <v>0</v>
      </c>
      <c r="G11" s="4">
        <v>0</v>
      </c>
      <c r="H11" s="4">
        <v>32</v>
      </c>
      <c r="I11" s="4">
        <v>0</v>
      </c>
      <c r="J11" s="4">
        <v>0</v>
      </c>
      <c r="K11" s="4">
        <v>0</v>
      </c>
      <c r="L11" s="4">
        <v>45</v>
      </c>
      <c r="M11" s="4">
        <v>67</v>
      </c>
      <c r="N11" s="4">
        <v>0</v>
      </c>
      <c r="O11" s="4">
        <v>0</v>
      </c>
      <c r="P11" s="4">
        <v>0</v>
      </c>
      <c r="Q11" s="4">
        <v>1</v>
      </c>
      <c r="R11" s="4">
        <v>1</v>
      </c>
      <c r="S11" s="4">
        <v>0</v>
      </c>
      <c r="T11" s="4">
        <v>36</v>
      </c>
      <c r="U11" s="4">
        <v>31</v>
      </c>
      <c r="V11" s="6">
        <f>SUM(B11:U11)</f>
        <v>4</v>
      </c>
    </row>
    <row r="12" spans="1:22" ht="12.75">
      <c r="A12" t="s">
        <v>402</v>
      </c>
      <c r="B12" s="4">
        <v>105</v>
      </c>
      <c r="C12" s="4">
        <v>39</v>
      </c>
      <c r="D12" s="4">
        <v>0</v>
      </c>
      <c r="E12" s="4">
        <v>0</v>
      </c>
      <c r="F12" s="4">
        <v>0</v>
      </c>
      <c r="G12" s="4">
        <v>0</v>
      </c>
      <c r="H12" s="4">
        <v>0</v>
      </c>
      <c r="I12" s="4">
        <v>0</v>
      </c>
      <c r="J12" s="4">
        <v>0</v>
      </c>
      <c r="K12" s="4">
        <v>0</v>
      </c>
      <c r="L12" s="4">
        <v>14</v>
      </c>
      <c r="M12" s="4">
        <v>4</v>
      </c>
      <c r="N12" s="4">
        <v>0</v>
      </c>
      <c r="O12" s="4">
        <v>0</v>
      </c>
      <c r="P12" s="4">
        <v>0</v>
      </c>
      <c r="Q12" s="4">
        <v>0</v>
      </c>
      <c r="R12" s="4">
        <v>0</v>
      </c>
      <c r="S12" s="4">
        <v>0</v>
      </c>
      <c r="T12" s="4">
        <v>6</v>
      </c>
      <c r="U12" s="4">
        <v>1</v>
      </c>
      <c r="V12" s="6">
        <f>SUM(B12:U12)</f>
        <v>4</v>
      </c>
    </row>
    <row r="13" spans="1:22" ht="12.75">
      <c r="A13" t="s">
        <v>403</v>
      </c>
      <c r="B13" s="4">
        <v>6</v>
      </c>
      <c r="C13" s="4">
        <v>29</v>
      </c>
      <c r="D13" s="4">
        <v>0</v>
      </c>
      <c r="E13" s="4">
        <v>0</v>
      </c>
      <c r="F13" s="4">
        <v>0</v>
      </c>
      <c r="G13" s="4">
        <v>0</v>
      </c>
      <c r="H13" s="4">
        <v>0</v>
      </c>
      <c r="I13" s="4">
        <v>3</v>
      </c>
      <c r="J13" s="4">
        <v>0</v>
      </c>
      <c r="K13" s="4">
        <v>0</v>
      </c>
      <c r="L13" s="4">
        <v>4</v>
      </c>
      <c r="M13" s="4">
        <v>6</v>
      </c>
      <c r="N13" s="4">
        <v>0</v>
      </c>
      <c r="O13" s="4">
        <v>0</v>
      </c>
      <c r="P13" s="4">
        <v>0</v>
      </c>
      <c r="Q13" s="4">
        <v>1</v>
      </c>
      <c r="R13" s="4">
        <v>0</v>
      </c>
      <c r="S13" s="4">
        <v>0</v>
      </c>
      <c r="T13" s="4">
        <v>1</v>
      </c>
      <c r="U13" s="4">
        <v>10</v>
      </c>
      <c r="V13" s="6">
        <f>SUM(B13:U13)</f>
        <v>4</v>
      </c>
    </row>
    <row r="14" spans="1:22" ht="12.75">
      <c r="A14" t="s">
        <v>404</v>
      </c>
      <c r="B14" s="4">
        <v>168</v>
      </c>
      <c r="C14" s="4">
        <v>1003</v>
      </c>
      <c r="D14" s="4">
        <v>2</v>
      </c>
      <c r="E14" s="4">
        <v>266</v>
      </c>
      <c r="F14" s="4">
        <v>0</v>
      </c>
      <c r="G14" s="4">
        <v>59</v>
      </c>
      <c r="H14" s="4">
        <v>36</v>
      </c>
      <c r="I14" s="4">
        <v>108</v>
      </c>
      <c r="J14" s="4">
        <v>0</v>
      </c>
      <c r="K14" s="4">
        <v>0</v>
      </c>
      <c r="L14" s="4">
        <v>23</v>
      </c>
      <c r="M14" s="4">
        <v>168</v>
      </c>
      <c r="N14" s="4">
        <v>0</v>
      </c>
      <c r="O14" s="4">
        <v>0</v>
      </c>
      <c r="P14" s="4">
        <v>1</v>
      </c>
      <c r="Q14" s="4">
        <v>4</v>
      </c>
      <c r="R14" s="4">
        <v>0</v>
      </c>
      <c r="S14" s="4">
        <v>90</v>
      </c>
      <c r="T14" s="4">
        <v>13</v>
      </c>
      <c r="U14" s="4">
        <v>70</v>
      </c>
      <c r="V14" s="6">
        <f>SUM(B14:U14)</f>
        <v>4</v>
      </c>
    </row>
    <row r="15" spans="1:22" ht="12.75">
      <c r="A15" t="s">
        <v>405</v>
      </c>
      <c r="B15" s="4">
        <v>99</v>
      </c>
      <c r="C15" s="4">
        <v>103</v>
      </c>
      <c r="D15" s="4">
        <v>5</v>
      </c>
      <c r="E15" s="4">
        <v>1</v>
      </c>
      <c r="F15" s="4">
        <v>0</v>
      </c>
      <c r="G15" s="4">
        <v>0</v>
      </c>
      <c r="H15" s="4">
        <v>0</v>
      </c>
      <c r="I15" s="4">
        <v>52</v>
      </c>
      <c r="J15" s="4">
        <v>0</v>
      </c>
      <c r="K15" s="4">
        <v>24</v>
      </c>
      <c r="L15" s="4">
        <v>13</v>
      </c>
      <c r="M15" s="4">
        <v>20</v>
      </c>
      <c r="N15" s="4">
        <v>0</v>
      </c>
      <c r="O15" s="4">
        <v>0</v>
      </c>
      <c r="P15" s="4">
        <v>0</v>
      </c>
      <c r="Q15" s="4">
        <v>1</v>
      </c>
      <c r="R15" s="4">
        <v>0</v>
      </c>
      <c r="S15" s="4">
        <v>0</v>
      </c>
      <c r="T15" s="4">
        <v>5</v>
      </c>
      <c r="U15" s="4">
        <v>7</v>
      </c>
      <c r="V15" s="6">
        <f>SUM(B15:U15)</f>
        <v>4</v>
      </c>
    </row>
    <row r="16" spans="1:22" ht="12.75">
      <c r="A16" t="s">
        <v>406</v>
      </c>
      <c r="B16" s="4">
        <v>0</v>
      </c>
      <c r="C16" s="4">
        <v>36</v>
      </c>
      <c r="D16" s="4">
        <v>0</v>
      </c>
      <c r="E16" s="4">
        <v>0</v>
      </c>
      <c r="F16" s="4">
        <v>0</v>
      </c>
      <c r="G16" s="4">
        <v>0</v>
      </c>
      <c r="H16" s="4">
        <v>0</v>
      </c>
      <c r="I16" s="4">
        <v>0</v>
      </c>
      <c r="J16" s="4">
        <v>0</v>
      </c>
      <c r="K16" s="4">
        <v>0</v>
      </c>
      <c r="L16" s="4">
        <v>0</v>
      </c>
      <c r="M16" s="4">
        <v>2</v>
      </c>
      <c r="N16" s="4">
        <v>0</v>
      </c>
      <c r="O16" s="4">
        <v>0</v>
      </c>
      <c r="P16" s="4">
        <v>0</v>
      </c>
      <c r="Q16" s="4">
        <v>0</v>
      </c>
      <c r="R16" s="4">
        <v>0</v>
      </c>
      <c r="S16" s="4">
        <v>0</v>
      </c>
      <c r="T16" s="4">
        <v>0</v>
      </c>
      <c r="U16" s="4">
        <v>2</v>
      </c>
      <c r="V16" s="6">
        <f>SUM(B16:U16)</f>
        <v>4</v>
      </c>
    </row>
    <row r="17" spans="1:22" ht="12.75">
      <c r="A17" t="s">
        <v>407</v>
      </c>
      <c r="B17" s="4">
        <v>27</v>
      </c>
      <c r="C17" s="4">
        <v>50</v>
      </c>
      <c r="D17" s="4">
        <v>0</v>
      </c>
      <c r="E17" s="4">
        <v>2</v>
      </c>
      <c r="F17" s="4">
        <v>0</v>
      </c>
      <c r="G17" s="4">
        <v>0</v>
      </c>
      <c r="H17" s="4">
        <v>0</v>
      </c>
      <c r="I17" s="4">
        <v>0</v>
      </c>
      <c r="J17" s="4">
        <v>9</v>
      </c>
      <c r="K17" s="4">
        <v>0</v>
      </c>
      <c r="L17" s="4">
        <v>9</v>
      </c>
      <c r="M17" s="4">
        <v>12</v>
      </c>
      <c r="N17" s="4">
        <v>0</v>
      </c>
      <c r="O17" s="4">
        <v>0</v>
      </c>
      <c r="P17" s="4">
        <v>0</v>
      </c>
      <c r="Q17" s="4">
        <v>1</v>
      </c>
      <c r="R17" s="4">
        <v>0</v>
      </c>
      <c r="S17" s="4">
        <v>3</v>
      </c>
      <c r="T17" s="4">
        <v>1</v>
      </c>
      <c r="U17" s="4">
        <v>8</v>
      </c>
      <c r="V17" s="6">
        <f>SUM(B17:U17)</f>
        <v>4</v>
      </c>
    </row>
    <row r="18" spans="1:22" ht="12.75">
      <c r="A18" t="s">
        <v>408</v>
      </c>
      <c r="B18" s="4">
        <v>31</v>
      </c>
      <c r="C18" s="4">
        <v>31</v>
      </c>
      <c r="D18" s="4">
        <v>0</v>
      </c>
      <c r="E18" s="4">
        <v>0</v>
      </c>
      <c r="F18" s="4">
        <v>0</v>
      </c>
      <c r="G18" s="4">
        <v>0</v>
      </c>
      <c r="H18" s="4">
        <v>0</v>
      </c>
      <c r="I18" s="4">
        <v>0</v>
      </c>
      <c r="J18" s="4">
        <v>0</v>
      </c>
      <c r="K18" s="4">
        <v>0</v>
      </c>
      <c r="L18" s="4">
        <v>10</v>
      </c>
      <c r="M18" s="4">
        <v>1</v>
      </c>
      <c r="N18" s="4">
        <v>0</v>
      </c>
      <c r="O18" s="4">
        <v>0</v>
      </c>
      <c r="P18" s="4">
        <v>2</v>
      </c>
      <c r="Q18" s="4">
        <v>0</v>
      </c>
      <c r="R18" s="4">
        <v>0</v>
      </c>
      <c r="S18" s="4">
        <v>0</v>
      </c>
      <c r="T18" s="4">
        <v>4</v>
      </c>
      <c r="U18" s="4">
        <v>14</v>
      </c>
      <c r="V18" s="6">
        <f>SUM(B18:U18)</f>
        <v>4</v>
      </c>
    </row>
    <row r="19" spans="1:22" ht="12.75">
      <c r="A19" t="s">
        <v>409</v>
      </c>
      <c r="B19" s="4">
        <v>96</v>
      </c>
      <c r="C19" s="4">
        <v>310</v>
      </c>
      <c r="D19" s="4">
        <v>40</v>
      </c>
      <c r="E19" s="4">
        <v>24</v>
      </c>
      <c r="F19" s="4">
        <v>0</v>
      </c>
      <c r="G19" s="4">
        <v>0</v>
      </c>
      <c r="H19" s="4">
        <v>0</v>
      </c>
      <c r="I19" s="4">
        <v>33</v>
      </c>
      <c r="J19" s="4">
        <v>0</v>
      </c>
      <c r="K19" s="4">
        <v>150</v>
      </c>
      <c r="L19" s="4">
        <v>20</v>
      </c>
      <c r="M19" s="4">
        <v>59</v>
      </c>
      <c r="N19" s="4">
        <v>0</v>
      </c>
      <c r="O19" s="4">
        <v>0</v>
      </c>
      <c r="P19" s="4">
        <v>0</v>
      </c>
      <c r="Q19" s="4">
        <v>0</v>
      </c>
      <c r="R19" s="4">
        <v>2</v>
      </c>
      <c r="S19" s="4">
        <v>0</v>
      </c>
      <c r="T19" s="4">
        <v>17</v>
      </c>
      <c r="U19" s="4">
        <v>33</v>
      </c>
      <c r="V19" s="6">
        <f>SUM(B19:U19)</f>
        <v>4</v>
      </c>
    </row>
    <row r="20" spans="1:22" ht="12.75">
      <c r="A20" t="s">
        <v>410</v>
      </c>
      <c r="B20" s="4">
        <v>0</v>
      </c>
      <c r="C20" s="4">
        <v>41</v>
      </c>
      <c r="D20" s="4">
        <v>0</v>
      </c>
      <c r="E20" s="4">
        <v>66</v>
      </c>
      <c r="F20" s="4">
        <v>0</v>
      </c>
      <c r="G20" s="4">
        <v>0</v>
      </c>
      <c r="H20" s="4">
        <v>0</v>
      </c>
      <c r="I20" s="4">
        <v>29</v>
      </c>
      <c r="J20" s="4">
        <v>0</v>
      </c>
      <c r="K20" s="4">
        <v>0</v>
      </c>
      <c r="L20" s="4">
        <v>0</v>
      </c>
      <c r="M20" s="4">
        <v>8</v>
      </c>
      <c r="N20" s="4">
        <v>0</v>
      </c>
      <c r="O20" s="4">
        <v>0</v>
      </c>
      <c r="P20" s="4">
        <v>0</v>
      </c>
      <c r="Q20" s="4">
        <v>0</v>
      </c>
      <c r="R20" s="4">
        <v>0</v>
      </c>
      <c r="S20" s="4">
        <v>0</v>
      </c>
      <c r="T20" s="4">
        <v>0</v>
      </c>
      <c r="U20" s="4">
        <v>1</v>
      </c>
      <c r="V20" s="6">
        <f>SUM(B20:U20)</f>
        <v>4</v>
      </c>
    </row>
    <row r="21" spans="1:22" ht="12.75">
      <c r="A21" t="s">
        <v>411</v>
      </c>
      <c r="B21" s="4">
        <v>0</v>
      </c>
      <c r="C21" s="4">
        <v>67</v>
      </c>
      <c r="D21" s="4">
        <v>0</v>
      </c>
      <c r="E21" s="4">
        <v>0</v>
      </c>
      <c r="F21" s="4">
        <v>0</v>
      </c>
      <c r="G21" s="4">
        <v>0</v>
      </c>
      <c r="H21" s="4">
        <v>0</v>
      </c>
      <c r="I21" s="4">
        <v>0</v>
      </c>
      <c r="J21" s="4">
        <v>0</v>
      </c>
      <c r="K21" s="4">
        <v>0</v>
      </c>
      <c r="L21" s="4">
        <v>0</v>
      </c>
      <c r="M21" s="4">
        <v>10</v>
      </c>
      <c r="N21" s="4">
        <v>0</v>
      </c>
      <c r="O21" s="4">
        <v>0</v>
      </c>
      <c r="P21" s="4">
        <v>0</v>
      </c>
      <c r="Q21" s="4">
        <v>0</v>
      </c>
      <c r="R21" s="4">
        <v>0</v>
      </c>
      <c r="S21" s="4">
        <v>0</v>
      </c>
      <c r="T21" s="4">
        <v>0</v>
      </c>
      <c r="U21" s="4">
        <v>5</v>
      </c>
      <c r="V21" s="6">
        <f>SUM(B21:U21)</f>
        <v>4</v>
      </c>
    </row>
    <row r="22" spans="1:22" ht="12.75">
      <c r="A22" t="s">
        <v>412</v>
      </c>
      <c r="B22" s="4">
        <v>30</v>
      </c>
      <c r="C22" s="4">
        <v>135</v>
      </c>
      <c r="D22" s="4">
        <v>0</v>
      </c>
      <c r="E22" s="4">
        <v>4</v>
      </c>
      <c r="F22" s="4">
        <v>0</v>
      </c>
      <c r="G22" s="4">
        <v>0</v>
      </c>
      <c r="H22" s="4">
        <v>0</v>
      </c>
      <c r="I22" s="4">
        <v>0</v>
      </c>
      <c r="J22" s="4">
        <v>0</v>
      </c>
      <c r="K22" s="4">
        <v>0</v>
      </c>
      <c r="L22" s="4">
        <v>2</v>
      </c>
      <c r="M22" s="4">
        <v>23</v>
      </c>
      <c r="N22" s="4">
        <v>0</v>
      </c>
      <c r="O22" s="4">
        <v>0</v>
      </c>
      <c r="P22" s="4">
        <v>0</v>
      </c>
      <c r="Q22" s="4">
        <v>2</v>
      </c>
      <c r="R22" s="4">
        <v>0</v>
      </c>
      <c r="S22" s="4">
        <v>0</v>
      </c>
      <c r="T22" s="4">
        <v>2</v>
      </c>
      <c r="U22" s="4">
        <v>7</v>
      </c>
      <c r="V22" s="6">
        <f>SUM(B22:U22)</f>
        <v>4</v>
      </c>
    </row>
    <row r="23" spans="1:22" ht="12.75">
      <c r="A23" t="s">
        <v>413</v>
      </c>
      <c r="B23" s="4">
        <v>20</v>
      </c>
      <c r="C23" s="4">
        <v>0</v>
      </c>
      <c r="D23" s="4">
        <v>7</v>
      </c>
      <c r="E23" s="4">
        <v>0</v>
      </c>
      <c r="F23" s="4">
        <v>0</v>
      </c>
      <c r="G23" s="4">
        <v>0</v>
      </c>
      <c r="H23" s="4">
        <v>0</v>
      </c>
      <c r="I23" s="4">
        <v>0</v>
      </c>
      <c r="J23" s="4">
        <v>0</v>
      </c>
      <c r="K23" s="4">
        <v>0</v>
      </c>
      <c r="L23" s="4">
        <v>3</v>
      </c>
      <c r="M23" s="4">
        <v>0</v>
      </c>
      <c r="N23" s="4">
        <v>0</v>
      </c>
      <c r="O23" s="4">
        <v>0</v>
      </c>
      <c r="P23" s="4">
        <v>0</v>
      </c>
      <c r="Q23" s="4">
        <v>0</v>
      </c>
      <c r="R23" s="4">
        <v>0</v>
      </c>
      <c r="S23" s="4">
        <v>0</v>
      </c>
      <c r="T23" s="4">
        <v>1</v>
      </c>
      <c r="U23" s="4">
        <v>0</v>
      </c>
      <c r="V23" s="6">
        <f>SUM(B23:U23)</f>
        <v>4</v>
      </c>
    </row>
    <row r="24" spans="1:22" ht="12.75">
      <c r="A24" s="2" t="s">
        <v>394</v>
      </c>
      <c r="B24" s="6">
        <f>SUM(B7:B23)</f>
        <v>4</v>
      </c>
      <c r="C24" s="6">
        <f>SUM(C7:C23)</f>
        <v>4</v>
      </c>
      <c r="D24" s="6">
        <f>SUM(D7:D23)</f>
        <v>4</v>
      </c>
      <c r="E24" s="6">
        <f>SUM(E7:E23)</f>
        <v>4</v>
      </c>
      <c r="F24" s="6">
        <f>SUM(F7:F23)</f>
        <v>4</v>
      </c>
      <c r="G24" s="6">
        <f>SUM(G7:G23)</f>
        <v>4</v>
      </c>
      <c r="H24" s="6">
        <f>SUM(H7:H23)</f>
        <v>4</v>
      </c>
      <c r="I24" s="6">
        <f>SUM(I7:I23)</f>
        <v>4</v>
      </c>
      <c r="J24" s="6">
        <f>SUM(J7:J23)</f>
        <v>4</v>
      </c>
      <c r="K24" s="6">
        <f>SUM(K7:K23)</f>
        <v>4</v>
      </c>
      <c r="L24" s="6">
        <f>SUM(L7:L23)</f>
        <v>4</v>
      </c>
      <c r="M24" s="6">
        <f>SUM(M7:M23)</f>
        <v>4</v>
      </c>
      <c r="N24" s="6">
        <f>SUM(N7:N23)</f>
        <v>4</v>
      </c>
      <c r="O24" s="6">
        <f>SUM(O7:O23)</f>
        <v>4</v>
      </c>
      <c r="P24" s="6">
        <f>SUM(P7:P23)</f>
        <v>4</v>
      </c>
      <c r="Q24" s="6">
        <f>SUM(Q7:Q23)</f>
        <v>4</v>
      </c>
      <c r="R24" s="6">
        <f>SUM(R7:R23)</f>
        <v>4</v>
      </c>
      <c r="S24" s="6">
        <f>SUM(S7:S23)</f>
        <v>4</v>
      </c>
      <c r="T24" s="6">
        <f>SUM(T7:T23)</f>
        <v>4</v>
      </c>
      <c r="U24" s="6">
        <f>SUM(U7:U23)</f>
        <v>4</v>
      </c>
      <c r="V24" s="6">
        <f>SUM(V7:V23)</f>
        <v>4</v>
      </c>
    </row>
  </sheetData>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K24"/>
  <sheetViews>
    <sheetView workbookViewId="0" topLeftCell="A1">
      <selection activeCell="A1" sqref="A1"/>
    </sheetView>
  </sheetViews>
  <sheetFormatPr defaultColWidth="9.140625" defaultRowHeight="12.75"/>
  <sheetData>
    <row r="1" ht="12.75">
      <c r="A1" s="1" t="s">
        <v>489</v>
      </c>
    </row>
    <row r="5" spans="1:11" ht="12.75">
      <c r="A5" s="2" t="s">
        <v>389</v>
      </c>
      <c r="B5" s="2" t="s">
        <v>490</v>
      </c>
      <c r="C5" s="2" t="s">
        <v>491</v>
      </c>
      <c r="D5" s="2" t="s">
        <v>492</v>
      </c>
      <c r="E5" s="2" t="s">
        <v>493</v>
      </c>
      <c r="F5" s="2" t="s">
        <v>494</v>
      </c>
      <c r="G5" s="2" t="s">
        <v>495</v>
      </c>
      <c r="H5" s="2" t="s">
        <v>496</v>
      </c>
      <c r="I5" s="2" t="s">
        <v>497</v>
      </c>
      <c r="J5" s="2" t="s">
        <v>498</v>
      </c>
      <c r="K5" s="2" t="s">
        <v>394</v>
      </c>
    </row>
    <row r="6" spans="2:11" ht="12.75">
      <c r="B6" t="s">
        <v>499</v>
      </c>
      <c r="C6" t="s">
        <v>500</v>
      </c>
      <c r="D6" t="s">
        <v>500</v>
      </c>
      <c r="E6" t="s">
        <v>500</v>
      </c>
      <c r="F6" t="s">
        <v>500</v>
      </c>
      <c r="G6" t="s">
        <v>500</v>
      </c>
      <c r="H6" t="s">
        <v>500</v>
      </c>
      <c r="I6" t="s">
        <v>500</v>
      </c>
      <c r="J6" t="s">
        <v>500</v>
      </c>
      <c r="K6" t="s">
        <v>500</v>
      </c>
    </row>
    <row r="7" spans="1:11" ht="12.75">
      <c r="A7" t="s">
        <v>397</v>
      </c>
      <c r="B7" s="7">
        <v>12</v>
      </c>
      <c r="C7" s="4">
        <v>41779</v>
      </c>
      <c r="D7" s="4">
        <v>0</v>
      </c>
      <c r="E7" s="4">
        <v>0</v>
      </c>
      <c r="F7" s="4">
        <v>0</v>
      </c>
      <c r="G7" s="4">
        <v>0</v>
      </c>
      <c r="H7" s="4">
        <v>11231</v>
      </c>
      <c r="I7" s="4">
        <v>1297</v>
      </c>
      <c r="J7" s="4">
        <v>0</v>
      </c>
      <c r="K7" s="6">
        <f>(C7+D7+E7+F7+G7+H7+I7)-(J7)</f>
        <v>4</v>
      </c>
    </row>
    <row r="8" spans="1:11" ht="12.75">
      <c r="A8" t="s">
        <v>398</v>
      </c>
      <c r="B8" s="7">
        <v>36</v>
      </c>
      <c r="C8" s="4">
        <v>125338</v>
      </c>
      <c r="D8" s="4">
        <v>0</v>
      </c>
      <c r="E8" s="4">
        <v>0</v>
      </c>
      <c r="F8" s="4">
        <v>0</v>
      </c>
      <c r="G8" s="4">
        <v>0</v>
      </c>
      <c r="H8" s="4">
        <v>22156</v>
      </c>
      <c r="I8" s="4">
        <v>14100</v>
      </c>
      <c r="J8" s="4">
        <v>0</v>
      </c>
      <c r="K8" s="6">
        <f>(I8+H8+G8+F8+E8+D8+C8)-(J8)</f>
        <v>4</v>
      </c>
    </row>
    <row r="9" spans="1:11" ht="12.75">
      <c r="A9" t="s">
        <v>399</v>
      </c>
      <c r="B9" s="7">
        <v>96</v>
      </c>
      <c r="C9" s="4">
        <v>249110</v>
      </c>
      <c r="D9" s="4">
        <v>0</v>
      </c>
      <c r="E9" s="4">
        <v>1059</v>
      </c>
      <c r="F9" s="4">
        <v>0</v>
      </c>
      <c r="G9" s="4">
        <v>0</v>
      </c>
      <c r="H9" s="4">
        <v>25418</v>
      </c>
      <c r="I9" s="4">
        <v>15898</v>
      </c>
      <c r="J9" s="4">
        <v>250</v>
      </c>
      <c r="K9" s="6">
        <f>(I9+H9+G9+F9+E9+D9+C9)-(J9)</f>
        <v>4</v>
      </c>
    </row>
    <row r="10" spans="1:11" ht="12.75">
      <c r="A10" t="s">
        <v>400</v>
      </c>
      <c r="B10" s="7">
        <v>97</v>
      </c>
      <c r="C10" s="4">
        <v>240720</v>
      </c>
      <c r="D10" s="4">
        <v>0</v>
      </c>
      <c r="E10" s="4">
        <v>2620</v>
      </c>
      <c r="F10" s="4">
        <v>0</v>
      </c>
      <c r="G10" s="4">
        <v>0</v>
      </c>
      <c r="H10" s="4">
        <v>21162</v>
      </c>
      <c r="I10" s="4">
        <v>0</v>
      </c>
      <c r="J10" s="4">
        <v>0</v>
      </c>
      <c r="K10" s="6">
        <f>(I10+H10+G10+F10+E10+D10+C10)-(J10)</f>
        <v>4</v>
      </c>
    </row>
    <row r="11" spans="1:11" ht="12.75">
      <c r="A11" t="s">
        <v>401</v>
      </c>
      <c r="B11" s="7">
        <v>224.96</v>
      </c>
      <c r="C11" s="4">
        <v>519731</v>
      </c>
      <c r="D11" s="4">
        <v>0</v>
      </c>
      <c r="E11" s="4">
        <v>5241</v>
      </c>
      <c r="F11" s="4">
        <v>0</v>
      </c>
      <c r="G11" s="4">
        <v>0</v>
      </c>
      <c r="H11" s="4">
        <v>50147</v>
      </c>
      <c r="I11" s="4">
        <v>3851</v>
      </c>
      <c r="J11" s="4">
        <v>102</v>
      </c>
      <c r="K11" s="6">
        <f>(I11+H11+G11+F11+E11+D11+C11)-(J11)</f>
        <v>4</v>
      </c>
    </row>
    <row r="12" spans="1:11" ht="12.75">
      <c r="A12" t="s">
        <v>402</v>
      </c>
      <c r="B12" s="7">
        <v>48</v>
      </c>
      <c r="C12" s="4">
        <v>106155</v>
      </c>
      <c r="D12" s="4">
        <v>0</v>
      </c>
      <c r="E12" s="4">
        <v>2692</v>
      </c>
      <c r="F12" s="4">
        <v>0</v>
      </c>
      <c r="G12" s="4">
        <v>0</v>
      </c>
      <c r="H12" s="4">
        <v>9133</v>
      </c>
      <c r="I12" s="4">
        <v>0</v>
      </c>
      <c r="J12" s="4">
        <v>0</v>
      </c>
      <c r="K12" s="6">
        <f>(I12+H12+G12+F12+E12+D12+C12)-(J12)</f>
        <v>4</v>
      </c>
    </row>
    <row r="13" spans="1:11" ht="12.75">
      <c r="A13" t="s">
        <v>403</v>
      </c>
      <c r="B13" s="7">
        <v>17</v>
      </c>
      <c r="C13" s="4">
        <v>36057</v>
      </c>
      <c r="D13" s="4">
        <v>0</v>
      </c>
      <c r="E13" s="4">
        <v>0</v>
      </c>
      <c r="F13" s="4">
        <v>0</v>
      </c>
      <c r="G13" s="4">
        <v>0</v>
      </c>
      <c r="H13" s="4">
        <v>3019</v>
      </c>
      <c r="I13" s="4">
        <v>0</v>
      </c>
      <c r="J13" s="4">
        <v>0</v>
      </c>
      <c r="K13" s="6">
        <f>(I13+H13+G13+F13+E13+D13+C13)-(J13)</f>
        <v>4</v>
      </c>
    </row>
    <row r="14" spans="1:11" ht="12.75">
      <c r="A14" t="s">
        <v>404</v>
      </c>
      <c r="B14" s="7">
        <v>426.74</v>
      </c>
      <c r="C14" s="4">
        <v>843656</v>
      </c>
      <c r="D14" s="4">
        <v>0</v>
      </c>
      <c r="E14" s="4">
        <v>10110</v>
      </c>
      <c r="F14" s="4">
        <v>0</v>
      </c>
      <c r="G14" s="4">
        <v>0</v>
      </c>
      <c r="H14" s="4">
        <v>70166</v>
      </c>
      <c r="I14" s="4">
        <v>1271</v>
      </c>
      <c r="J14" s="4">
        <v>7577</v>
      </c>
      <c r="K14" s="6">
        <f>(I14+H14+G14+F14+E14+D14+C14)-(J14)</f>
        <v>4</v>
      </c>
    </row>
    <row r="15" spans="1:11" ht="12.75">
      <c r="A15" t="s">
        <v>405</v>
      </c>
      <c r="B15" s="7">
        <v>76.06</v>
      </c>
      <c r="C15" s="4">
        <v>145142</v>
      </c>
      <c r="D15" s="4">
        <v>0</v>
      </c>
      <c r="E15" s="4">
        <v>791</v>
      </c>
      <c r="F15" s="4">
        <v>0</v>
      </c>
      <c r="G15" s="4">
        <v>0</v>
      </c>
      <c r="H15" s="4">
        <v>12358</v>
      </c>
      <c r="I15" s="4">
        <v>0</v>
      </c>
      <c r="J15" s="4">
        <v>269</v>
      </c>
      <c r="K15" s="6">
        <f>(I15+H15+G15+F15+E15+D15+C15)-(J15)</f>
        <v>4</v>
      </c>
    </row>
    <row r="16" spans="1:11" ht="12.75">
      <c r="A16" t="s">
        <v>406</v>
      </c>
      <c r="B16" s="7">
        <v>12</v>
      </c>
      <c r="C16" s="4">
        <v>22086</v>
      </c>
      <c r="D16" s="4">
        <v>0</v>
      </c>
      <c r="E16" s="4">
        <v>0</v>
      </c>
      <c r="F16" s="4">
        <v>0</v>
      </c>
      <c r="G16" s="4">
        <v>0</v>
      </c>
      <c r="H16" s="4">
        <v>1853</v>
      </c>
      <c r="I16" s="4">
        <v>0</v>
      </c>
      <c r="J16" s="4">
        <v>0</v>
      </c>
      <c r="K16" s="6">
        <f>(I16+H16+G16+F16+E16+D16+C16)-(J16)</f>
        <v>4</v>
      </c>
    </row>
    <row r="17" spans="1:11" ht="12.75">
      <c r="A17" t="s">
        <v>407</v>
      </c>
      <c r="B17" s="7">
        <v>28.88</v>
      </c>
      <c r="C17" s="4">
        <v>51534</v>
      </c>
      <c r="D17" s="4">
        <v>0</v>
      </c>
      <c r="E17" s="4">
        <v>0</v>
      </c>
      <c r="F17" s="4">
        <v>0</v>
      </c>
      <c r="G17" s="4">
        <v>0</v>
      </c>
      <c r="H17" s="4">
        <v>4322</v>
      </c>
      <c r="I17" s="4">
        <v>0</v>
      </c>
      <c r="J17" s="4">
        <v>23</v>
      </c>
      <c r="K17" s="6">
        <f>(I17+H17+G17+F17+E17+D17+C17)-(J17)</f>
        <v>4</v>
      </c>
    </row>
    <row r="18" spans="1:11" ht="12.75">
      <c r="A18" t="s">
        <v>408</v>
      </c>
      <c r="B18" s="7">
        <v>24</v>
      </c>
      <c r="C18" s="4">
        <v>41658</v>
      </c>
      <c r="D18" s="4">
        <v>0</v>
      </c>
      <c r="E18" s="4">
        <v>0</v>
      </c>
      <c r="F18" s="4">
        <v>0</v>
      </c>
      <c r="G18" s="4">
        <v>0</v>
      </c>
      <c r="H18" s="4">
        <v>3491</v>
      </c>
      <c r="I18" s="4">
        <v>1046</v>
      </c>
      <c r="J18" s="4">
        <v>141</v>
      </c>
      <c r="K18" s="6">
        <f>(I18+H18+G18+F18+E18+D18+C18)-(J18)</f>
        <v>4</v>
      </c>
    </row>
    <row r="19" spans="1:11" ht="12.75">
      <c r="A19" t="s">
        <v>409</v>
      </c>
      <c r="B19" s="7">
        <v>185.19</v>
      </c>
      <c r="C19" s="4">
        <v>313970</v>
      </c>
      <c r="D19" s="4">
        <v>0</v>
      </c>
      <c r="E19" s="4">
        <v>0</v>
      </c>
      <c r="F19" s="4">
        <v>0</v>
      </c>
      <c r="G19" s="4">
        <v>0</v>
      </c>
      <c r="H19" s="4">
        <v>26343</v>
      </c>
      <c r="I19" s="4">
        <v>0</v>
      </c>
      <c r="J19" s="4">
        <v>0</v>
      </c>
      <c r="K19" s="6">
        <f>(I19+H19+G19+F19+E19+D19+C19)-(J19)</f>
        <v>4</v>
      </c>
    </row>
    <row r="20" spans="1:11" ht="12.75">
      <c r="A20" t="s">
        <v>410</v>
      </c>
      <c r="B20" s="7">
        <v>12</v>
      </c>
      <c r="C20" s="4">
        <v>20788</v>
      </c>
      <c r="D20" s="4">
        <v>0</v>
      </c>
      <c r="E20" s="4">
        <v>1389</v>
      </c>
      <c r="F20" s="4">
        <v>0</v>
      </c>
      <c r="G20" s="4">
        <v>0</v>
      </c>
      <c r="H20" s="4">
        <v>1865</v>
      </c>
      <c r="I20" s="4">
        <v>0</v>
      </c>
      <c r="J20" s="4">
        <v>0</v>
      </c>
      <c r="K20" s="6">
        <f>(I20+H20+G20+F20+E20+D20+C20)-(J20)</f>
        <v>4</v>
      </c>
    </row>
    <row r="21" spans="1:11" ht="12.75">
      <c r="A21" t="s">
        <v>411</v>
      </c>
      <c r="B21" s="7">
        <v>24</v>
      </c>
      <c r="C21" s="4">
        <v>40038</v>
      </c>
      <c r="D21" s="4">
        <v>0</v>
      </c>
      <c r="E21" s="4">
        <v>0</v>
      </c>
      <c r="F21" s="4">
        <v>0</v>
      </c>
      <c r="G21" s="4">
        <v>0</v>
      </c>
      <c r="H21" s="4">
        <v>3360</v>
      </c>
      <c r="I21" s="4">
        <v>0</v>
      </c>
      <c r="J21" s="4">
        <v>0</v>
      </c>
      <c r="K21" s="6">
        <f>(I21+H21+G21+F21+E21+D21+C21)-(J21)</f>
        <v>4</v>
      </c>
    </row>
    <row r="22" spans="1:11" ht="12.75">
      <c r="A22" t="s">
        <v>412</v>
      </c>
      <c r="B22" s="7">
        <v>60</v>
      </c>
      <c r="C22" s="4">
        <v>98350</v>
      </c>
      <c r="D22" s="4">
        <v>0</v>
      </c>
      <c r="E22" s="4">
        <v>0</v>
      </c>
      <c r="F22" s="4">
        <v>0</v>
      </c>
      <c r="G22" s="4">
        <v>0</v>
      </c>
      <c r="H22" s="4">
        <v>8244</v>
      </c>
      <c r="I22" s="4">
        <v>0</v>
      </c>
      <c r="J22" s="4">
        <v>127</v>
      </c>
      <c r="K22" s="6">
        <f>(I22+H22+G22+F22+E22+D22+C22)-(J22)</f>
        <v>4</v>
      </c>
    </row>
    <row r="23" spans="1:11" ht="12.75">
      <c r="A23" t="s">
        <v>413</v>
      </c>
      <c r="B23" s="7">
        <v>10</v>
      </c>
      <c r="C23" s="4">
        <v>15028</v>
      </c>
      <c r="D23" s="4">
        <v>0</v>
      </c>
      <c r="E23" s="4">
        <v>0</v>
      </c>
      <c r="F23" s="4">
        <v>0</v>
      </c>
      <c r="G23" s="4">
        <v>0</v>
      </c>
      <c r="H23" s="4">
        <v>1269</v>
      </c>
      <c r="I23" s="4">
        <v>0</v>
      </c>
      <c r="J23" s="4">
        <v>0</v>
      </c>
      <c r="K23" s="6">
        <f>(I23+H23+G23+F23+E23+D23+C23)-(J23)</f>
        <v>4</v>
      </c>
    </row>
    <row r="24" spans="1:11" ht="12.75">
      <c r="A24" s="2" t="s">
        <v>394</v>
      </c>
      <c r="B24" s="8">
        <f>SUM(B7:B23)</f>
        <v>4</v>
      </c>
      <c r="C24" s="6">
        <f>SUM(C7:C23)</f>
        <v>4</v>
      </c>
      <c r="D24" s="6">
        <f>SUM(D7:D23)</f>
        <v>4</v>
      </c>
      <c r="E24" s="6">
        <f>SUM(E7:E23)</f>
        <v>4</v>
      </c>
      <c r="F24" s="6">
        <f>SUM(F7:F23)</f>
        <v>4</v>
      </c>
      <c r="G24" s="6">
        <f>SUM(G7:G23)</f>
        <v>4</v>
      </c>
      <c r="H24" s="6">
        <f>SUM(H7:H23)</f>
        <v>4</v>
      </c>
      <c r="I24" s="6">
        <f>SUM(I7:I23)</f>
        <v>4</v>
      </c>
      <c r="J24" s="6">
        <f>SUM(J7:J23)</f>
        <v>4</v>
      </c>
      <c r="K24" s="6">
        <f>SUM(K7:K23)</f>
        <v>4</v>
      </c>
    </row>
  </sheetData>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O67"/>
  <sheetViews>
    <sheetView workbookViewId="0" topLeftCell="A1">
      <selection activeCell="A1" sqref="A1"/>
    </sheetView>
  </sheetViews>
  <sheetFormatPr defaultColWidth="9.140625" defaultRowHeight="12.75"/>
  <sheetData>
    <row r="1" ht="12.75">
      <c r="A1" s="1" t="s">
        <v>501</v>
      </c>
    </row>
    <row r="5" ht="12.75">
      <c r="A5" s="2" t="s">
        <v>502</v>
      </c>
    </row>
    <row r="6" spans="1:10" ht="12.75">
      <c r="A6" s="2" t="s">
        <v>389</v>
      </c>
      <c r="B6" s="2" t="s">
        <v>503</v>
      </c>
      <c r="C6" s="2" t="s">
        <v>504</v>
      </c>
      <c r="D6" s="2" t="s">
        <v>505</v>
      </c>
      <c r="E6" s="2" t="s">
        <v>506</v>
      </c>
      <c r="F6" s="2" t="s">
        <v>507</v>
      </c>
      <c r="G6" s="2" t="s">
        <v>508</v>
      </c>
      <c r="H6" s="2" t="s">
        <v>509</v>
      </c>
      <c r="I6" s="2" t="s">
        <v>510</v>
      </c>
      <c r="J6" s="2" t="s">
        <v>511</v>
      </c>
    </row>
    <row r="7" spans="1:10" ht="12.75">
      <c r="A7" s="2" t="s">
        <v>397</v>
      </c>
      <c r="B7">
        <v>303</v>
      </c>
      <c r="C7">
        <v>0</v>
      </c>
      <c r="D7">
        <v>0</v>
      </c>
      <c r="E7">
        <v>92686</v>
      </c>
      <c r="F7">
        <v>26048</v>
      </c>
      <c r="G7">
        <v>0</v>
      </c>
      <c r="H7">
        <v>0</v>
      </c>
      <c r="I7">
        <v>0</v>
      </c>
      <c r="J7">
        <v>0</v>
      </c>
    </row>
    <row r="8" spans="1:10" ht="12.75">
      <c r="A8" s="2" t="s">
        <v>398</v>
      </c>
      <c r="B8">
        <v>933</v>
      </c>
      <c r="C8">
        <v>0</v>
      </c>
      <c r="D8">
        <v>0</v>
      </c>
      <c r="E8">
        <v>139595</v>
      </c>
      <c r="F8">
        <v>49205</v>
      </c>
      <c r="G8">
        <v>0</v>
      </c>
      <c r="H8">
        <v>0</v>
      </c>
      <c r="I8">
        <v>0</v>
      </c>
      <c r="J8">
        <v>0</v>
      </c>
    </row>
    <row r="9" spans="1:10" ht="12.75">
      <c r="A9" s="2" t="s">
        <v>399</v>
      </c>
      <c r="B9">
        <v>1755</v>
      </c>
      <c r="C9">
        <v>0</v>
      </c>
      <c r="D9">
        <v>0</v>
      </c>
      <c r="E9">
        <v>51661</v>
      </c>
      <c r="F9">
        <v>14000</v>
      </c>
      <c r="G9">
        <v>4968</v>
      </c>
      <c r="H9">
        <v>0</v>
      </c>
      <c r="I9">
        <v>1651</v>
      </c>
      <c r="J9">
        <v>0</v>
      </c>
    </row>
    <row r="10" spans="1:10" ht="12.75">
      <c r="A10" s="2" t="s">
        <v>400</v>
      </c>
      <c r="B10">
        <v>1685</v>
      </c>
      <c r="C10">
        <v>0</v>
      </c>
      <c r="D10">
        <v>0</v>
      </c>
      <c r="E10">
        <v>8846</v>
      </c>
      <c r="F10">
        <v>2500</v>
      </c>
      <c r="G10">
        <v>4991</v>
      </c>
      <c r="H10">
        <v>0</v>
      </c>
      <c r="I10">
        <v>22</v>
      </c>
      <c r="J10">
        <v>0</v>
      </c>
    </row>
    <row r="11" spans="1:10" ht="12.75">
      <c r="A11" s="2" t="s">
        <v>401</v>
      </c>
      <c r="B11">
        <v>3665</v>
      </c>
      <c r="C11">
        <v>0</v>
      </c>
      <c r="D11">
        <v>0</v>
      </c>
      <c r="E11">
        <v>73242</v>
      </c>
      <c r="F11">
        <v>19647</v>
      </c>
      <c r="G11">
        <v>11580</v>
      </c>
      <c r="H11">
        <v>0</v>
      </c>
      <c r="I11">
        <v>0</v>
      </c>
      <c r="J11">
        <v>0</v>
      </c>
    </row>
    <row r="12" spans="1:10" ht="12.75">
      <c r="A12" s="2" t="s">
        <v>402</v>
      </c>
      <c r="B12">
        <v>743</v>
      </c>
      <c r="C12">
        <v>0</v>
      </c>
      <c r="D12">
        <v>0</v>
      </c>
      <c r="E12">
        <v>0</v>
      </c>
      <c r="F12">
        <v>0</v>
      </c>
      <c r="G12">
        <v>2489</v>
      </c>
      <c r="H12">
        <v>0</v>
      </c>
      <c r="I12">
        <v>0</v>
      </c>
      <c r="J12">
        <v>0</v>
      </c>
    </row>
    <row r="13" spans="1:10" ht="12.75">
      <c r="A13" s="2" t="s">
        <v>403</v>
      </c>
      <c r="B13">
        <v>252</v>
      </c>
      <c r="C13">
        <v>0</v>
      </c>
      <c r="D13">
        <v>0</v>
      </c>
      <c r="E13">
        <v>0</v>
      </c>
      <c r="F13">
        <v>0</v>
      </c>
      <c r="G13">
        <v>881</v>
      </c>
      <c r="H13">
        <v>0</v>
      </c>
      <c r="I13">
        <v>0</v>
      </c>
      <c r="J13">
        <v>0</v>
      </c>
    </row>
    <row r="14" spans="1:10" ht="12.75">
      <c r="A14" s="2" t="s">
        <v>404</v>
      </c>
      <c r="B14">
        <v>5913</v>
      </c>
      <c r="C14">
        <v>0</v>
      </c>
      <c r="D14">
        <v>0</v>
      </c>
      <c r="E14">
        <v>0</v>
      </c>
      <c r="F14">
        <v>0</v>
      </c>
      <c r="G14">
        <v>19346</v>
      </c>
      <c r="H14">
        <v>0</v>
      </c>
      <c r="I14">
        <v>0</v>
      </c>
      <c r="J14">
        <v>0</v>
      </c>
    </row>
    <row r="15" spans="1:10" ht="12.75">
      <c r="A15" s="2" t="s">
        <v>405</v>
      </c>
      <c r="B15">
        <v>1024</v>
      </c>
      <c r="C15">
        <v>0</v>
      </c>
      <c r="D15">
        <v>0</v>
      </c>
      <c r="E15">
        <v>0</v>
      </c>
      <c r="F15">
        <v>0</v>
      </c>
      <c r="G15">
        <v>3489</v>
      </c>
      <c r="H15">
        <v>0</v>
      </c>
      <c r="I15">
        <v>0</v>
      </c>
      <c r="J15">
        <v>0</v>
      </c>
    </row>
    <row r="16" spans="1:10" ht="12.75">
      <c r="A16" s="2" t="s">
        <v>406</v>
      </c>
      <c r="B16">
        <v>155</v>
      </c>
      <c r="C16">
        <v>0</v>
      </c>
      <c r="D16">
        <v>0</v>
      </c>
      <c r="E16">
        <v>0</v>
      </c>
      <c r="F16">
        <v>0</v>
      </c>
      <c r="G16">
        <v>550</v>
      </c>
      <c r="H16">
        <v>0</v>
      </c>
      <c r="I16">
        <v>0</v>
      </c>
      <c r="J16">
        <v>0</v>
      </c>
    </row>
    <row r="17" spans="1:10" ht="12.75">
      <c r="A17" s="2" t="s">
        <v>407</v>
      </c>
      <c r="B17">
        <v>361</v>
      </c>
      <c r="C17">
        <v>0</v>
      </c>
      <c r="D17">
        <v>0</v>
      </c>
      <c r="E17">
        <v>0</v>
      </c>
      <c r="F17">
        <v>0</v>
      </c>
      <c r="G17">
        <v>1318</v>
      </c>
      <c r="H17">
        <v>0</v>
      </c>
      <c r="I17">
        <v>0</v>
      </c>
      <c r="J17">
        <v>0</v>
      </c>
    </row>
    <row r="18" spans="1:10" ht="12.75">
      <c r="A18" s="2" t="s">
        <v>408</v>
      </c>
      <c r="B18">
        <v>299</v>
      </c>
      <c r="C18">
        <v>0</v>
      </c>
      <c r="D18">
        <v>0</v>
      </c>
      <c r="E18">
        <v>0</v>
      </c>
      <c r="F18">
        <v>0</v>
      </c>
      <c r="G18">
        <v>1099</v>
      </c>
      <c r="H18">
        <v>0</v>
      </c>
      <c r="I18">
        <v>0</v>
      </c>
      <c r="J18">
        <v>0</v>
      </c>
    </row>
    <row r="19" spans="1:10" ht="12.75">
      <c r="A19" s="2" t="s">
        <v>409</v>
      </c>
      <c r="B19">
        <v>2198</v>
      </c>
      <c r="C19">
        <v>0</v>
      </c>
      <c r="D19">
        <v>0</v>
      </c>
      <c r="E19">
        <v>0</v>
      </c>
      <c r="F19">
        <v>0</v>
      </c>
      <c r="G19">
        <v>8415</v>
      </c>
      <c r="H19">
        <v>0</v>
      </c>
      <c r="I19">
        <v>0</v>
      </c>
      <c r="J19">
        <v>0</v>
      </c>
    </row>
    <row r="20" spans="1:10" ht="12.75">
      <c r="A20" s="2" t="s">
        <v>410</v>
      </c>
      <c r="B20">
        <v>146</v>
      </c>
      <c r="C20">
        <v>0</v>
      </c>
      <c r="D20">
        <v>0</v>
      </c>
      <c r="E20">
        <v>0</v>
      </c>
      <c r="F20">
        <v>0</v>
      </c>
      <c r="G20">
        <v>455</v>
      </c>
      <c r="H20">
        <v>0</v>
      </c>
      <c r="I20">
        <v>55</v>
      </c>
      <c r="J20">
        <v>0</v>
      </c>
    </row>
    <row r="21" spans="1:10" ht="12.75">
      <c r="A21" s="2" t="s">
        <v>411</v>
      </c>
      <c r="B21">
        <v>280</v>
      </c>
      <c r="C21">
        <v>0</v>
      </c>
      <c r="D21">
        <v>0</v>
      </c>
      <c r="E21">
        <v>0</v>
      </c>
      <c r="F21">
        <v>0</v>
      </c>
      <c r="G21">
        <v>942</v>
      </c>
      <c r="H21">
        <v>0</v>
      </c>
      <c r="I21">
        <v>0</v>
      </c>
      <c r="J21">
        <v>0</v>
      </c>
    </row>
    <row r="22" spans="1:10" ht="12.75">
      <c r="A22" s="2" t="s">
        <v>412</v>
      </c>
      <c r="B22">
        <v>688</v>
      </c>
      <c r="C22">
        <v>0</v>
      </c>
      <c r="D22">
        <v>0</v>
      </c>
      <c r="E22">
        <v>0</v>
      </c>
      <c r="F22">
        <v>0</v>
      </c>
      <c r="G22">
        <v>2346</v>
      </c>
      <c r="H22">
        <v>0</v>
      </c>
      <c r="I22">
        <v>0</v>
      </c>
      <c r="J22">
        <v>0</v>
      </c>
    </row>
    <row r="23" spans="1:10" ht="12.75">
      <c r="A23" s="2" t="s">
        <v>413</v>
      </c>
      <c r="B23">
        <v>105</v>
      </c>
      <c r="C23">
        <v>0</v>
      </c>
      <c r="D23">
        <v>0</v>
      </c>
      <c r="E23">
        <v>0</v>
      </c>
      <c r="F23">
        <v>0</v>
      </c>
      <c r="G23">
        <v>384</v>
      </c>
      <c r="H23">
        <v>0</v>
      </c>
      <c r="I23">
        <v>0</v>
      </c>
      <c r="J23">
        <v>0</v>
      </c>
    </row>
    <row r="24" spans="1:10" ht="12.75">
      <c r="A24" s="2" t="s">
        <v>145</v>
      </c>
      <c r="B24" s="2">
        <f>SUM(B7:B23)</f>
        <v>4</v>
      </c>
      <c r="C24" s="2">
        <f>SUM(C7:C23)</f>
        <v>4</v>
      </c>
      <c r="D24" s="2">
        <f>SUM(D7:D23)</f>
        <v>4</v>
      </c>
      <c r="E24" s="2">
        <f>SUM(E7:E23)</f>
        <v>4</v>
      </c>
      <c r="F24" s="2">
        <f>SUM(F7:F23)</f>
        <v>4</v>
      </c>
      <c r="G24" s="2">
        <f>SUM(G7:G23)</f>
        <v>4</v>
      </c>
      <c r="H24" s="2">
        <f>SUM(H7:H23)</f>
        <v>4</v>
      </c>
      <c r="I24" s="2">
        <f>SUM(I7:I23)</f>
        <v>4</v>
      </c>
      <c r="J24" s="2">
        <f>SUM(J7:J23)</f>
        <v>4</v>
      </c>
    </row>
    <row r="26" ht="12.75">
      <c r="A26" s="2" t="s">
        <v>512</v>
      </c>
    </row>
    <row r="27" spans="1:15" ht="12.75">
      <c r="A27" s="2" t="s">
        <v>389</v>
      </c>
      <c r="B27" s="2" t="s">
        <v>513</v>
      </c>
      <c r="C27" s="2" t="s">
        <v>514</v>
      </c>
      <c r="D27" s="2" t="s">
        <v>515</v>
      </c>
      <c r="E27" s="2" t="s">
        <v>516</v>
      </c>
      <c r="F27" s="2" t="s">
        <v>517</v>
      </c>
      <c r="G27" s="2" t="s">
        <v>518</v>
      </c>
      <c r="H27" s="2" t="s">
        <v>519</v>
      </c>
      <c r="I27" s="2" t="s">
        <v>520</v>
      </c>
      <c r="J27" s="2" t="s">
        <v>521</v>
      </c>
      <c r="K27" s="2" t="s">
        <v>522</v>
      </c>
      <c r="L27" s="2" t="s">
        <v>523</v>
      </c>
      <c r="M27" s="2" t="s">
        <v>524</v>
      </c>
      <c r="N27" s="2" t="s">
        <v>525</v>
      </c>
      <c r="O27" s="2" t="s">
        <v>526</v>
      </c>
    </row>
    <row r="28" spans="1:15" ht="12.75">
      <c r="A28" s="2" t="s">
        <v>397</v>
      </c>
      <c r="B28">
        <v>0</v>
      </c>
      <c r="C28">
        <v>0</v>
      </c>
      <c r="D28">
        <v>0</v>
      </c>
      <c r="E28">
        <v>0</v>
      </c>
      <c r="F28">
        <v>0</v>
      </c>
      <c r="G28">
        <v>0</v>
      </c>
      <c r="H28">
        <v>0</v>
      </c>
      <c r="I28">
        <v>0</v>
      </c>
      <c r="J28">
        <v>0</v>
      </c>
      <c r="K28">
        <v>0</v>
      </c>
      <c r="L28">
        <v>0</v>
      </c>
      <c r="M28">
        <v>327</v>
      </c>
      <c r="N28">
        <v>0</v>
      </c>
      <c r="O28">
        <v>0</v>
      </c>
    </row>
    <row r="29" spans="1:15" ht="12.75">
      <c r="A29" s="2" t="s">
        <v>398</v>
      </c>
      <c r="B29">
        <v>0</v>
      </c>
      <c r="C29">
        <v>0</v>
      </c>
      <c r="D29">
        <v>0</v>
      </c>
      <c r="E29">
        <v>0</v>
      </c>
      <c r="F29">
        <v>0</v>
      </c>
      <c r="G29">
        <v>0</v>
      </c>
      <c r="H29">
        <v>0</v>
      </c>
      <c r="I29">
        <v>0</v>
      </c>
      <c r="J29">
        <v>0</v>
      </c>
      <c r="K29">
        <v>0</v>
      </c>
      <c r="L29">
        <v>0</v>
      </c>
      <c r="M29">
        <v>7909</v>
      </c>
      <c r="N29">
        <v>0</v>
      </c>
      <c r="O29">
        <v>0</v>
      </c>
    </row>
    <row r="30" spans="1:15" ht="12.75">
      <c r="A30" s="2" t="s">
        <v>399</v>
      </c>
      <c r="B30">
        <v>0</v>
      </c>
      <c r="C30">
        <v>1908</v>
      </c>
      <c r="D30">
        <v>0</v>
      </c>
      <c r="E30">
        <v>0</v>
      </c>
      <c r="F30">
        <v>13689</v>
      </c>
      <c r="G30">
        <v>0</v>
      </c>
      <c r="H30">
        <v>0</v>
      </c>
      <c r="I30">
        <v>0</v>
      </c>
      <c r="J30">
        <v>0</v>
      </c>
      <c r="K30">
        <v>0</v>
      </c>
      <c r="L30">
        <v>0</v>
      </c>
      <c r="M30">
        <v>0</v>
      </c>
      <c r="N30">
        <v>258</v>
      </c>
      <c r="O30">
        <v>5341</v>
      </c>
    </row>
    <row r="31" spans="1:15" ht="12.75">
      <c r="A31" s="2" t="s">
        <v>400</v>
      </c>
      <c r="B31">
        <v>0</v>
      </c>
      <c r="C31">
        <v>4566</v>
      </c>
      <c r="D31">
        <v>0</v>
      </c>
      <c r="E31">
        <v>0</v>
      </c>
      <c r="F31">
        <v>35884</v>
      </c>
      <c r="G31">
        <v>0</v>
      </c>
      <c r="H31">
        <v>0</v>
      </c>
      <c r="I31">
        <v>0</v>
      </c>
      <c r="J31">
        <v>0</v>
      </c>
      <c r="K31">
        <v>195</v>
      </c>
      <c r="L31">
        <v>0</v>
      </c>
      <c r="M31">
        <v>0</v>
      </c>
      <c r="N31">
        <v>0</v>
      </c>
      <c r="O31">
        <v>8456</v>
      </c>
    </row>
    <row r="32" spans="1:15" ht="12.75">
      <c r="A32" s="2" t="s">
        <v>401</v>
      </c>
      <c r="B32">
        <v>0</v>
      </c>
      <c r="C32">
        <v>6611</v>
      </c>
      <c r="D32">
        <v>0</v>
      </c>
      <c r="E32">
        <v>4242</v>
      </c>
      <c r="F32">
        <v>49593</v>
      </c>
      <c r="G32">
        <v>0</v>
      </c>
      <c r="H32">
        <v>0</v>
      </c>
      <c r="I32">
        <v>0</v>
      </c>
      <c r="J32">
        <v>0</v>
      </c>
      <c r="K32">
        <v>450</v>
      </c>
      <c r="L32">
        <v>0</v>
      </c>
      <c r="M32">
        <v>0</v>
      </c>
      <c r="N32">
        <v>8000</v>
      </c>
      <c r="O32">
        <v>6649</v>
      </c>
    </row>
    <row r="33" spans="1:15" ht="12.75">
      <c r="A33" s="2" t="s">
        <v>402</v>
      </c>
      <c r="B33">
        <v>0</v>
      </c>
      <c r="C33">
        <v>2694</v>
      </c>
      <c r="D33">
        <v>0</v>
      </c>
      <c r="E33">
        <v>3000</v>
      </c>
      <c r="F33">
        <v>16717</v>
      </c>
      <c r="G33">
        <v>0</v>
      </c>
      <c r="H33">
        <v>0</v>
      </c>
      <c r="I33">
        <v>0</v>
      </c>
      <c r="J33">
        <v>0</v>
      </c>
      <c r="K33">
        <v>288</v>
      </c>
      <c r="L33">
        <v>0</v>
      </c>
      <c r="M33">
        <v>0</v>
      </c>
      <c r="N33">
        <v>99</v>
      </c>
      <c r="O33">
        <v>1792</v>
      </c>
    </row>
    <row r="34" spans="1:15" ht="12.75">
      <c r="A34" s="2" t="s">
        <v>403</v>
      </c>
      <c r="B34">
        <v>0</v>
      </c>
      <c r="C34">
        <v>858</v>
      </c>
      <c r="D34">
        <v>0</v>
      </c>
      <c r="E34">
        <v>500</v>
      </c>
      <c r="F34">
        <v>7991</v>
      </c>
      <c r="G34">
        <v>0</v>
      </c>
      <c r="H34">
        <v>0</v>
      </c>
      <c r="I34">
        <v>0</v>
      </c>
      <c r="J34">
        <v>0</v>
      </c>
      <c r="K34">
        <v>153</v>
      </c>
      <c r="L34">
        <v>0</v>
      </c>
      <c r="M34">
        <v>0</v>
      </c>
      <c r="N34">
        <v>0</v>
      </c>
      <c r="O34">
        <v>221</v>
      </c>
    </row>
    <row r="35" spans="1:15" ht="12.75">
      <c r="A35" s="2" t="s">
        <v>404</v>
      </c>
      <c r="B35">
        <v>0</v>
      </c>
      <c r="C35">
        <v>22638</v>
      </c>
      <c r="D35">
        <v>0</v>
      </c>
      <c r="E35">
        <v>1994</v>
      </c>
      <c r="F35">
        <v>156468</v>
      </c>
      <c r="G35">
        <v>0</v>
      </c>
      <c r="H35">
        <v>0</v>
      </c>
      <c r="I35">
        <v>0</v>
      </c>
      <c r="J35">
        <v>0</v>
      </c>
      <c r="K35">
        <v>0</v>
      </c>
      <c r="L35">
        <v>0</v>
      </c>
      <c r="M35">
        <v>0</v>
      </c>
      <c r="N35">
        <v>902</v>
      </c>
      <c r="O35">
        <v>25540</v>
      </c>
    </row>
    <row r="36" spans="1:15" ht="12.75">
      <c r="A36" s="2" t="s">
        <v>405</v>
      </c>
      <c r="B36">
        <v>0</v>
      </c>
      <c r="C36">
        <v>4257</v>
      </c>
      <c r="D36">
        <v>0</v>
      </c>
      <c r="E36">
        <v>0</v>
      </c>
      <c r="F36">
        <v>26114</v>
      </c>
      <c r="G36">
        <v>0</v>
      </c>
      <c r="H36">
        <v>0</v>
      </c>
      <c r="I36">
        <v>0</v>
      </c>
      <c r="J36">
        <v>0</v>
      </c>
      <c r="K36">
        <v>1305</v>
      </c>
      <c r="L36">
        <v>0</v>
      </c>
      <c r="M36">
        <v>0</v>
      </c>
      <c r="N36">
        <v>0</v>
      </c>
      <c r="O36">
        <v>2542</v>
      </c>
    </row>
    <row r="37" spans="1:15" ht="12.75">
      <c r="A37" s="2" t="s">
        <v>406</v>
      </c>
      <c r="B37">
        <v>0</v>
      </c>
      <c r="C37">
        <v>651</v>
      </c>
      <c r="D37">
        <v>0</v>
      </c>
      <c r="E37">
        <v>0</v>
      </c>
      <c r="F37">
        <v>4125</v>
      </c>
      <c r="G37">
        <v>0</v>
      </c>
      <c r="H37">
        <v>0</v>
      </c>
      <c r="I37">
        <v>0</v>
      </c>
      <c r="J37">
        <v>0</v>
      </c>
      <c r="K37">
        <v>216</v>
      </c>
      <c r="L37">
        <v>0</v>
      </c>
      <c r="M37">
        <v>0</v>
      </c>
      <c r="N37">
        <v>0</v>
      </c>
      <c r="O37">
        <v>494</v>
      </c>
    </row>
    <row r="38" spans="1:15" ht="12.75">
      <c r="A38" s="2" t="s">
        <v>407</v>
      </c>
      <c r="B38">
        <v>0</v>
      </c>
      <c r="C38">
        <v>1566</v>
      </c>
      <c r="D38">
        <v>0</v>
      </c>
      <c r="E38">
        <v>0</v>
      </c>
      <c r="F38">
        <v>13077</v>
      </c>
      <c r="G38">
        <v>0</v>
      </c>
      <c r="H38">
        <v>0</v>
      </c>
      <c r="I38">
        <v>0</v>
      </c>
      <c r="J38">
        <v>0</v>
      </c>
      <c r="K38">
        <v>577</v>
      </c>
      <c r="L38">
        <v>0</v>
      </c>
      <c r="M38">
        <v>0</v>
      </c>
      <c r="N38">
        <v>1175</v>
      </c>
      <c r="O38">
        <v>672</v>
      </c>
    </row>
    <row r="39" spans="1:15" ht="12.75">
      <c r="A39" s="2" t="s">
        <v>408</v>
      </c>
      <c r="B39">
        <v>0</v>
      </c>
      <c r="C39">
        <v>1296</v>
      </c>
      <c r="D39">
        <v>0</v>
      </c>
      <c r="E39">
        <v>0</v>
      </c>
      <c r="F39">
        <v>8380</v>
      </c>
      <c r="G39">
        <v>0</v>
      </c>
      <c r="H39">
        <v>0</v>
      </c>
      <c r="I39">
        <v>0</v>
      </c>
      <c r="J39">
        <v>0</v>
      </c>
      <c r="K39">
        <v>527</v>
      </c>
      <c r="L39">
        <v>0</v>
      </c>
      <c r="M39">
        <v>0</v>
      </c>
      <c r="N39">
        <v>0</v>
      </c>
      <c r="O39">
        <v>1528</v>
      </c>
    </row>
    <row r="40" spans="1:15" ht="12.75">
      <c r="A40" s="2" t="s">
        <v>409</v>
      </c>
      <c r="B40">
        <v>0</v>
      </c>
      <c r="C40">
        <v>9491</v>
      </c>
      <c r="D40">
        <v>0</v>
      </c>
      <c r="E40">
        <v>0</v>
      </c>
      <c r="F40">
        <v>26477</v>
      </c>
      <c r="G40">
        <v>0</v>
      </c>
      <c r="H40">
        <v>0</v>
      </c>
      <c r="I40">
        <v>0</v>
      </c>
      <c r="J40">
        <v>0</v>
      </c>
      <c r="K40">
        <v>4260</v>
      </c>
      <c r="L40">
        <v>0</v>
      </c>
      <c r="M40">
        <v>0</v>
      </c>
      <c r="N40">
        <v>0</v>
      </c>
      <c r="O40">
        <v>3123</v>
      </c>
    </row>
    <row r="41" spans="1:15" ht="12.75">
      <c r="A41" s="2" t="s">
        <v>410</v>
      </c>
      <c r="B41">
        <v>0</v>
      </c>
      <c r="C41">
        <v>327</v>
      </c>
      <c r="D41">
        <v>0</v>
      </c>
      <c r="E41">
        <v>0</v>
      </c>
      <c r="F41">
        <v>3240</v>
      </c>
      <c r="G41">
        <v>0</v>
      </c>
      <c r="H41">
        <v>0</v>
      </c>
      <c r="I41">
        <v>0</v>
      </c>
      <c r="J41">
        <v>0</v>
      </c>
      <c r="K41">
        <v>264</v>
      </c>
      <c r="L41">
        <v>0</v>
      </c>
      <c r="M41">
        <v>0</v>
      </c>
      <c r="N41">
        <v>0</v>
      </c>
      <c r="O41">
        <v>0</v>
      </c>
    </row>
    <row r="42" spans="1:15" ht="12.75">
      <c r="A42" s="2" t="s">
        <v>411</v>
      </c>
      <c r="B42">
        <v>0</v>
      </c>
      <c r="C42">
        <v>1287</v>
      </c>
      <c r="D42">
        <v>0</v>
      </c>
      <c r="E42">
        <v>0</v>
      </c>
      <c r="F42">
        <v>8950</v>
      </c>
      <c r="G42">
        <v>0</v>
      </c>
      <c r="H42">
        <v>0</v>
      </c>
      <c r="I42">
        <v>0</v>
      </c>
      <c r="J42">
        <v>0</v>
      </c>
      <c r="K42">
        <v>552</v>
      </c>
      <c r="L42">
        <v>0</v>
      </c>
      <c r="M42">
        <v>0</v>
      </c>
      <c r="N42">
        <v>0</v>
      </c>
      <c r="O42">
        <v>3479</v>
      </c>
    </row>
    <row r="43" spans="1:15" ht="12.75">
      <c r="A43" s="2" t="s">
        <v>412</v>
      </c>
      <c r="B43">
        <v>0</v>
      </c>
      <c r="C43">
        <v>3234</v>
      </c>
      <c r="D43">
        <v>0</v>
      </c>
      <c r="E43">
        <v>0</v>
      </c>
      <c r="F43">
        <v>20971</v>
      </c>
      <c r="G43">
        <v>0</v>
      </c>
      <c r="H43">
        <v>0</v>
      </c>
      <c r="I43">
        <v>0</v>
      </c>
      <c r="J43">
        <v>0</v>
      </c>
      <c r="K43">
        <v>1378</v>
      </c>
      <c r="L43">
        <v>0</v>
      </c>
      <c r="M43">
        <v>0</v>
      </c>
      <c r="N43">
        <v>0</v>
      </c>
      <c r="O43">
        <v>2408</v>
      </c>
    </row>
    <row r="44" spans="1:15" ht="12.75">
      <c r="A44" s="2" t="s">
        <v>413</v>
      </c>
      <c r="B44">
        <v>0</v>
      </c>
      <c r="C44">
        <v>660</v>
      </c>
      <c r="D44">
        <v>0</v>
      </c>
      <c r="E44">
        <v>0</v>
      </c>
      <c r="F44">
        <v>0</v>
      </c>
      <c r="G44">
        <v>0</v>
      </c>
      <c r="H44">
        <v>0</v>
      </c>
      <c r="I44">
        <v>0</v>
      </c>
      <c r="J44">
        <v>0</v>
      </c>
      <c r="K44">
        <v>270</v>
      </c>
      <c r="L44">
        <v>0</v>
      </c>
      <c r="M44">
        <v>0</v>
      </c>
      <c r="N44">
        <v>53</v>
      </c>
      <c r="O44">
        <v>457</v>
      </c>
    </row>
    <row r="45" spans="1:15" ht="12.75">
      <c r="A45" s="2" t="s">
        <v>145</v>
      </c>
      <c r="B45" s="2">
        <f>SUM(B28:B44)</f>
        <v>4</v>
      </c>
      <c r="C45" s="2">
        <f>SUM(C28:C44)</f>
        <v>4</v>
      </c>
      <c r="D45" s="2">
        <f>SUM(D28:D44)</f>
        <v>4</v>
      </c>
      <c r="E45" s="2">
        <f>SUM(E28:E44)</f>
        <v>4</v>
      </c>
      <c r="F45" s="2">
        <f>SUM(F28:F44)</f>
        <v>4</v>
      </c>
      <c r="G45" s="2">
        <f>SUM(G28:G44)</f>
        <v>4</v>
      </c>
      <c r="H45" s="2">
        <f>SUM(H28:H44)</f>
        <v>4</v>
      </c>
      <c r="I45" s="2">
        <f>SUM(I28:I44)</f>
        <v>4</v>
      </c>
      <c r="J45" s="2">
        <f>SUM(J28:J44)</f>
        <v>4</v>
      </c>
      <c r="K45" s="2">
        <f>SUM(K28:K44)</f>
        <v>4</v>
      </c>
      <c r="L45" s="2">
        <f>SUM(L28:L44)</f>
        <v>4</v>
      </c>
      <c r="M45" s="2">
        <f>SUM(M28:M44)</f>
        <v>4</v>
      </c>
      <c r="N45" s="2">
        <f>SUM(N28:N44)</f>
        <v>4</v>
      </c>
      <c r="O45" s="2">
        <f>SUM(O28:O44)</f>
        <v>4</v>
      </c>
    </row>
    <row r="48" ht="12.75">
      <c r="A48" s="2" t="s">
        <v>527</v>
      </c>
    </row>
    <row r="49" spans="1:5" ht="12.75">
      <c r="A49" s="2" t="s">
        <v>528</v>
      </c>
      <c r="B49" s="2" t="s">
        <v>529</v>
      </c>
      <c r="C49" s="2" t="s">
        <v>530</v>
      </c>
      <c r="D49" s="2" t="s">
        <v>531</v>
      </c>
      <c r="E49" s="2" t="s">
        <v>145</v>
      </c>
    </row>
    <row r="50" spans="1:5" ht="12.75">
      <c r="A50" s="2" t="s">
        <v>397</v>
      </c>
      <c r="B50" s="2">
        <f>119037</f>
        <v>4</v>
      </c>
      <c r="C50" s="2">
        <f>327</f>
        <v>4</v>
      </c>
      <c r="D50" s="2">
        <f>0</f>
        <v>4</v>
      </c>
      <c r="E50" s="2">
        <f>SUM(B7:J7,SUM(B28:O28))</f>
        <v>4</v>
      </c>
    </row>
    <row r="51" spans="1:5" ht="12.75">
      <c r="A51" s="2" t="s">
        <v>398</v>
      </c>
      <c r="B51" s="2">
        <f>189733</f>
        <v>4</v>
      </c>
      <c r="C51" s="2">
        <f>7909</f>
        <v>4</v>
      </c>
      <c r="D51" s="2">
        <f>0</f>
        <v>4</v>
      </c>
      <c r="E51" s="2">
        <f>SUM(B8:J8,SUM(B29:O29))</f>
        <v>4</v>
      </c>
    </row>
    <row r="52" spans="1:5" ht="12.75">
      <c r="A52" s="2" t="s">
        <v>399</v>
      </c>
      <c r="B52" s="2">
        <f>74035</f>
        <v>4</v>
      </c>
      <c r="C52" s="2">
        <f>15855</f>
        <v>4</v>
      </c>
      <c r="D52" s="2">
        <f>5341</f>
        <v>4</v>
      </c>
      <c r="E52" s="2">
        <f>SUM(B9:J9,SUM(B30:O30))</f>
        <v>4</v>
      </c>
    </row>
    <row r="53" spans="1:5" ht="12.75">
      <c r="A53" s="2" t="s">
        <v>400</v>
      </c>
      <c r="B53" s="2">
        <f>18044</f>
        <v>4</v>
      </c>
      <c r="C53" s="2">
        <f>40645</f>
        <v>4</v>
      </c>
      <c r="D53" s="2">
        <f>8456</f>
        <v>4</v>
      </c>
      <c r="E53" s="2">
        <f>SUM(B10:J10,SUM(B31:O31))</f>
        <v>4</v>
      </c>
    </row>
    <row r="54" spans="1:5" ht="12.75">
      <c r="A54" s="2" t="s">
        <v>401</v>
      </c>
      <c r="B54" s="2">
        <f>108134</f>
        <v>4</v>
      </c>
      <c r="C54" s="2">
        <f>68896</f>
        <v>4</v>
      </c>
      <c r="D54" s="2">
        <f>6649</f>
        <v>4</v>
      </c>
      <c r="E54" s="2">
        <f>SUM(B11:J11,SUM(B32:O32))</f>
        <v>4</v>
      </c>
    </row>
    <row r="55" spans="1:5" ht="12.75">
      <c r="A55" s="2" t="s">
        <v>402</v>
      </c>
      <c r="B55" s="2">
        <f>3232</f>
        <v>4</v>
      </c>
      <c r="C55" s="2">
        <f>22798</f>
        <v>4</v>
      </c>
      <c r="D55" s="2">
        <f>1792</f>
        <v>4</v>
      </c>
      <c r="E55" s="2">
        <f>SUM(B12:J12,SUM(B33:O33))</f>
        <v>4</v>
      </c>
    </row>
    <row r="56" spans="1:5" ht="12.75">
      <c r="A56" s="2" t="s">
        <v>403</v>
      </c>
      <c r="B56" s="2">
        <f>1133</f>
        <v>4</v>
      </c>
      <c r="C56" s="2">
        <f>9502</f>
        <v>4</v>
      </c>
      <c r="D56" s="2">
        <f>221</f>
        <v>4</v>
      </c>
      <c r="E56" s="2">
        <f>SUM(B13:J13,SUM(B34:O34))</f>
        <v>4</v>
      </c>
    </row>
    <row r="57" spans="1:5" ht="12.75">
      <c r="A57" s="2" t="s">
        <v>404</v>
      </c>
      <c r="B57" s="2">
        <f>25259</f>
        <v>4</v>
      </c>
      <c r="C57" s="2">
        <f>182002</f>
        <v>4</v>
      </c>
      <c r="D57" s="2">
        <f>25540</f>
        <v>4</v>
      </c>
      <c r="E57" s="2">
        <f>SUM(B14:J14,SUM(B35:O35))</f>
        <v>4</v>
      </c>
    </row>
    <row r="58" spans="1:5" ht="12.75">
      <c r="A58" s="2" t="s">
        <v>405</v>
      </c>
      <c r="B58" s="2">
        <f>4513</f>
        <v>4</v>
      </c>
      <c r="C58" s="2">
        <f>31676</f>
        <v>4</v>
      </c>
      <c r="D58" s="2">
        <f>2542</f>
        <v>4</v>
      </c>
      <c r="E58" s="2">
        <f>SUM(B15:J15,SUM(B36:O36))</f>
        <v>4</v>
      </c>
    </row>
    <row r="59" spans="1:5" ht="12.75">
      <c r="A59" s="2" t="s">
        <v>406</v>
      </c>
      <c r="B59" s="2">
        <f>705</f>
        <v>4</v>
      </c>
      <c r="C59" s="2">
        <f>4992</f>
        <v>4</v>
      </c>
      <c r="D59" s="2">
        <f>494</f>
        <v>4</v>
      </c>
      <c r="E59" s="2">
        <f>SUM(B16:J16,SUM(B37:O37))</f>
        <v>4</v>
      </c>
    </row>
    <row r="60" spans="1:5" ht="12.75">
      <c r="A60" s="2" t="s">
        <v>407</v>
      </c>
      <c r="B60" s="2">
        <f>1679</f>
        <v>4</v>
      </c>
      <c r="C60" s="2">
        <f>16395</f>
        <v>4</v>
      </c>
      <c r="D60" s="2">
        <f>672</f>
        <v>4</v>
      </c>
      <c r="E60" s="2">
        <f>SUM(B17:J17,SUM(B38:O38))</f>
        <v>4</v>
      </c>
    </row>
    <row r="61" spans="1:5" ht="12.75">
      <c r="A61" s="2" t="s">
        <v>408</v>
      </c>
      <c r="B61" s="2">
        <f>1398</f>
        <v>4</v>
      </c>
      <c r="C61" s="2">
        <f>10203</f>
        <v>4</v>
      </c>
      <c r="D61" s="2">
        <f>1528</f>
        <v>4</v>
      </c>
      <c r="E61" s="2">
        <f>SUM(B18:J18,SUM(B39:O39))</f>
        <v>4</v>
      </c>
    </row>
    <row r="62" spans="1:5" ht="12.75">
      <c r="A62" s="2" t="s">
        <v>409</v>
      </c>
      <c r="B62" s="2">
        <f>10613</f>
        <v>4</v>
      </c>
      <c r="C62" s="2">
        <f>40228</f>
        <v>4</v>
      </c>
      <c r="D62" s="2">
        <f>3123</f>
        <v>4</v>
      </c>
      <c r="E62" s="2">
        <f>SUM(B19:J19,SUM(B40:O40))</f>
        <v>4</v>
      </c>
    </row>
    <row r="63" spans="1:5" ht="12.75">
      <c r="A63" s="2" t="s">
        <v>410</v>
      </c>
      <c r="B63" s="2">
        <f>656</f>
        <v>4</v>
      </c>
      <c r="C63" s="2">
        <f>3831</f>
        <v>4</v>
      </c>
      <c r="D63" s="2">
        <f>0</f>
        <v>4</v>
      </c>
      <c r="E63" s="2">
        <f>SUM(B20:J20,SUM(B41:O41))</f>
        <v>4</v>
      </c>
    </row>
    <row r="64" spans="1:5" ht="12.75">
      <c r="A64" s="2" t="s">
        <v>411</v>
      </c>
      <c r="B64" s="2">
        <f>1222</f>
        <v>4</v>
      </c>
      <c r="C64" s="2">
        <f>10789</f>
        <v>4</v>
      </c>
      <c r="D64" s="2">
        <f>3479</f>
        <v>4</v>
      </c>
      <c r="E64" s="2">
        <f>SUM(B21:J21,SUM(B42:O42))</f>
        <v>4</v>
      </c>
    </row>
    <row r="65" spans="1:5" ht="12.75">
      <c r="A65" s="2" t="s">
        <v>412</v>
      </c>
      <c r="B65" s="2">
        <f>3034</f>
        <v>4</v>
      </c>
      <c r="C65" s="2">
        <f>25583</f>
        <v>4</v>
      </c>
      <c r="D65" s="2">
        <f>2408</f>
        <v>4</v>
      </c>
      <c r="E65" s="2">
        <f>SUM(B22:J22,SUM(B43:O43))</f>
        <v>4</v>
      </c>
    </row>
    <row r="66" spans="1:5" ht="12.75">
      <c r="A66" s="2" t="s">
        <v>413</v>
      </c>
      <c r="B66" s="2">
        <f>489</f>
        <v>4</v>
      </c>
      <c r="C66" s="2">
        <f>983</f>
        <v>4</v>
      </c>
      <c r="D66" s="2">
        <f>457</f>
        <v>4</v>
      </c>
      <c r="E66" s="2">
        <f>SUM(B23:J23,SUM(B44:O44))</f>
        <v>4</v>
      </c>
    </row>
    <row r="67" spans="4:5" ht="12.75">
      <c r="D67" s="2" t="s">
        <v>145</v>
      </c>
      <c r="E67" s="2">
        <f>SUM(E50:E66)</f>
        <v>4</v>
      </c>
    </row>
  </sheetData>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B35"/>
  <sheetViews>
    <sheetView workbookViewId="0" topLeftCell="A1">
      <selection activeCell="A1" sqref="A1"/>
    </sheetView>
  </sheetViews>
  <sheetFormatPr defaultColWidth="9.140625" defaultRowHeight="12.75"/>
  <sheetData>
    <row r="1" ht="12.75">
      <c r="A1" s="1" t="s">
        <v>532</v>
      </c>
    </row>
    <row r="5" ht="12.75">
      <c r="A5" s="2" t="s">
        <v>533</v>
      </c>
    </row>
    <row r="6" spans="1:2" ht="12.75">
      <c r="A6" s="2" t="s">
        <v>534</v>
      </c>
      <c r="B6" s="2" t="s">
        <v>500</v>
      </c>
    </row>
    <row r="7" spans="1:2" ht="12.75">
      <c r="A7" t="s">
        <v>535</v>
      </c>
      <c r="B7" s="4">
        <v>16602</v>
      </c>
    </row>
    <row r="8" spans="1:2" ht="12.75">
      <c r="A8" t="s">
        <v>536</v>
      </c>
      <c r="B8" s="4">
        <v>0</v>
      </c>
    </row>
    <row r="9" spans="1:2" ht="12.75">
      <c r="A9" t="s">
        <v>537</v>
      </c>
      <c r="B9" s="4">
        <v>82376</v>
      </c>
    </row>
    <row r="10" spans="1:2" ht="12.75">
      <c r="A10" t="s">
        <v>538</v>
      </c>
      <c r="B10" s="4">
        <v>29104</v>
      </c>
    </row>
    <row r="11" spans="1:2" ht="12.75">
      <c r="A11" t="s">
        <v>539</v>
      </c>
      <c r="B11" s="4">
        <v>47259</v>
      </c>
    </row>
    <row r="12" spans="1:2" ht="12.75">
      <c r="A12" t="s">
        <v>540</v>
      </c>
      <c r="B12" s="4">
        <v>0</v>
      </c>
    </row>
    <row r="13" spans="1:2" ht="12.75">
      <c r="A13" t="s">
        <v>541</v>
      </c>
      <c r="B13" s="4">
        <v>0</v>
      </c>
    </row>
    <row r="14" spans="1:2" ht="12.75">
      <c r="A14" t="s">
        <v>542</v>
      </c>
      <c r="B14" s="4">
        <v>11183</v>
      </c>
    </row>
    <row r="15" spans="1:2" ht="12.75">
      <c r="A15" t="s">
        <v>543</v>
      </c>
      <c r="B15" s="4">
        <v>0</v>
      </c>
    </row>
    <row r="16" spans="1:2" ht="12.75">
      <c r="A16" t="s">
        <v>544</v>
      </c>
      <c r="B16" s="4">
        <v>0</v>
      </c>
    </row>
    <row r="17" spans="1:2" ht="12.75">
      <c r="A17" t="s">
        <v>545</v>
      </c>
      <c r="B17" s="4">
        <v>4930</v>
      </c>
    </row>
    <row r="18" spans="1:2" ht="12.75">
      <c r="A18" t="s">
        <v>546</v>
      </c>
      <c r="B18" s="4">
        <v>125412</v>
      </c>
    </row>
    <row r="19" spans="1:2" ht="12.75">
      <c r="A19" t="s">
        <v>547</v>
      </c>
      <c r="B19" s="4">
        <v>0</v>
      </c>
    </row>
    <row r="20" spans="1:2" ht="12.75">
      <c r="A20" t="s">
        <v>548</v>
      </c>
      <c r="B20" s="4">
        <v>0</v>
      </c>
    </row>
    <row r="21" spans="1:2" ht="12.75">
      <c r="A21" t="s">
        <v>549</v>
      </c>
      <c r="B21" s="4">
        <v>409</v>
      </c>
    </row>
    <row r="22" spans="1:2" ht="12.75">
      <c r="A22" t="s">
        <v>550</v>
      </c>
      <c r="B22" s="4">
        <v>2370</v>
      </c>
    </row>
    <row r="23" spans="1:2" ht="12.75">
      <c r="A23" t="s">
        <v>551</v>
      </c>
      <c r="B23" s="4">
        <v>1038944</v>
      </c>
    </row>
    <row r="24" spans="1:2" ht="12.75">
      <c r="A24" t="s">
        <v>552</v>
      </c>
      <c r="B24" s="4">
        <v>316825</v>
      </c>
    </row>
    <row r="25" spans="1:2" ht="12.75">
      <c r="A25" t="s">
        <v>553</v>
      </c>
      <c r="B25" s="4">
        <v>335493</v>
      </c>
    </row>
    <row r="26" spans="1:2" ht="12.75">
      <c r="A26" t="s">
        <v>554</v>
      </c>
      <c r="B26" s="4">
        <v>0</v>
      </c>
    </row>
    <row r="27" spans="1:2" ht="12.75">
      <c r="A27" t="s">
        <v>555</v>
      </c>
      <c r="B27" s="4">
        <v>0</v>
      </c>
    </row>
    <row r="28" spans="1:2" ht="12.75">
      <c r="A28" t="s">
        <v>556</v>
      </c>
      <c r="B28" s="4">
        <v>0</v>
      </c>
    </row>
    <row r="29" spans="1:2" ht="12.75">
      <c r="A29" t="s">
        <v>557</v>
      </c>
      <c r="B29" s="4">
        <v>0</v>
      </c>
    </row>
    <row r="30" spans="1:2" ht="12.75">
      <c r="A30" t="s">
        <v>558</v>
      </c>
      <c r="B30" s="4">
        <v>0</v>
      </c>
    </row>
    <row r="31" spans="1:2" ht="12.75">
      <c r="A31" t="s">
        <v>559</v>
      </c>
      <c r="B31" s="4">
        <v>0</v>
      </c>
    </row>
    <row r="32" spans="1:2" ht="12.75">
      <c r="A32" t="s">
        <v>560</v>
      </c>
      <c r="B32" s="4">
        <v>1248</v>
      </c>
    </row>
    <row r="34" spans="1:2" ht="12.75">
      <c r="A34" s="2" t="s">
        <v>394</v>
      </c>
      <c r="B34" s="6">
        <v>2009659</v>
      </c>
    </row>
    <row r="35" spans="1:2" ht="12.75">
      <c r="A35" t="s">
        <v>561</v>
      </c>
      <c r="B35" s="4" t="s">
        <v>562</v>
      </c>
    </row>
  </sheetData>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C83"/>
  <sheetViews>
    <sheetView workbookViewId="0" topLeftCell="A1">
      <selection activeCell="A1" sqref="A1"/>
    </sheetView>
  </sheetViews>
  <sheetFormatPr defaultColWidth="9.140625" defaultRowHeight="12.75"/>
  <sheetData>
    <row r="1" ht="12.75">
      <c r="A1" s="1" t="s">
        <v>563</v>
      </c>
    </row>
    <row r="5" ht="12.75">
      <c r="A5" s="2" t="s">
        <v>564</v>
      </c>
    </row>
    <row r="6" spans="1:2" ht="12.75">
      <c r="A6" s="2" t="s">
        <v>534</v>
      </c>
      <c r="B6" s="2" t="s">
        <v>565</v>
      </c>
    </row>
    <row r="7" spans="2:3" ht="12.75">
      <c r="B7" t="s">
        <v>566</v>
      </c>
      <c r="C7" t="s">
        <v>567</v>
      </c>
    </row>
    <row r="8" spans="1:3" ht="12.75">
      <c r="A8" s="9" t="s">
        <v>192</v>
      </c>
      <c r="B8" s="9" t="s">
        <v>11</v>
      </c>
      <c r="C8" s="9" t="s">
        <v>11</v>
      </c>
    </row>
    <row r="9" spans="1:3" ht="12.75">
      <c r="A9" s="2" t="s">
        <v>568</v>
      </c>
      <c r="B9" s="2" t="s">
        <v>11</v>
      </c>
      <c r="C9" s="2" t="s">
        <v>11</v>
      </c>
    </row>
    <row r="10" spans="1:3" ht="12.75">
      <c r="A10" t="s">
        <v>569</v>
      </c>
      <c r="B10" s="4">
        <v>378249</v>
      </c>
      <c r="C10" s="4">
        <v>0</v>
      </c>
    </row>
    <row r="11" spans="1:3" ht="12.75">
      <c r="A11" t="s">
        <v>570</v>
      </c>
      <c r="B11" s="4" t="s">
        <v>571</v>
      </c>
      <c r="C11" s="4" t="s">
        <v>201</v>
      </c>
    </row>
    <row r="12" spans="1:3" ht="12.75">
      <c r="A12" s="2" t="s">
        <v>572</v>
      </c>
      <c r="B12" s="2" t="s">
        <v>11</v>
      </c>
      <c r="C12" s="2" t="s">
        <v>11</v>
      </c>
    </row>
    <row r="13" spans="1:3" ht="12.75">
      <c r="A13" t="s">
        <v>573</v>
      </c>
      <c r="B13" s="4">
        <v>-48396</v>
      </c>
      <c r="C13" s="4">
        <v>0</v>
      </c>
    </row>
    <row r="14" spans="1:3" ht="12.75">
      <c r="A14" t="s">
        <v>574</v>
      </c>
      <c r="B14" s="4" t="s">
        <v>575</v>
      </c>
      <c r="C14" s="4" t="s">
        <v>201</v>
      </c>
    </row>
    <row r="15" spans="1:3" ht="12.75">
      <c r="A15" t="s">
        <v>576</v>
      </c>
      <c r="B15" s="4" t="s">
        <v>195</v>
      </c>
      <c r="C15" s="4" t="s">
        <v>201</v>
      </c>
    </row>
    <row r="16" spans="1:3" ht="12.75">
      <c r="A16" s="9" t="s">
        <v>192</v>
      </c>
      <c r="B16" s="9" t="s">
        <v>11</v>
      </c>
      <c r="C16" s="9" t="s">
        <v>11</v>
      </c>
    </row>
    <row r="17" spans="1:3" ht="12.75">
      <c r="A17" s="2" t="s">
        <v>577</v>
      </c>
      <c r="B17" s="2" t="s">
        <v>11</v>
      </c>
      <c r="C17" s="2" t="s">
        <v>11</v>
      </c>
    </row>
    <row r="18" spans="1:3" ht="12.75">
      <c r="A18" t="s">
        <v>506</v>
      </c>
      <c r="B18" s="4">
        <v>0</v>
      </c>
      <c r="C18" s="4">
        <v>251638</v>
      </c>
    </row>
    <row r="19" spans="1:3" ht="12.75">
      <c r="A19" t="s">
        <v>507</v>
      </c>
      <c r="B19" s="4">
        <v>0</v>
      </c>
      <c r="C19" s="4">
        <v>77028</v>
      </c>
    </row>
    <row r="20" spans="1:3" ht="12.75">
      <c r="A20" t="s">
        <v>578</v>
      </c>
      <c r="B20" s="4" t="s">
        <v>201</v>
      </c>
      <c r="C20" s="4" t="s">
        <v>198</v>
      </c>
    </row>
    <row r="21" spans="1:3" ht="12.75">
      <c r="A21" t="s">
        <v>576</v>
      </c>
      <c r="B21" s="4" t="s">
        <v>201</v>
      </c>
      <c r="C21" s="4" t="s">
        <v>198</v>
      </c>
    </row>
    <row r="22" spans="1:3" ht="12.75">
      <c r="A22" s="2" t="s">
        <v>145</v>
      </c>
      <c r="B22" s="6">
        <f>SUM(B8:B21)</f>
        <v>4</v>
      </c>
      <c r="C22" s="6">
        <f>SUM(C8:C21)</f>
        <v>4</v>
      </c>
    </row>
    <row r="25" ht="12.75">
      <c r="A25" s="2" t="s">
        <v>579</v>
      </c>
    </row>
    <row r="26" spans="1:2" ht="12.75">
      <c r="A26" s="2" t="s">
        <v>534</v>
      </c>
      <c r="B26" s="2" t="s">
        <v>565</v>
      </c>
    </row>
    <row r="27" spans="2:3" ht="12.75">
      <c r="B27" t="s">
        <v>566</v>
      </c>
      <c r="C27" t="s">
        <v>567</v>
      </c>
    </row>
    <row r="28" spans="1:3" ht="12.75">
      <c r="A28" s="9" t="s">
        <v>175</v>
      </c>
      <c r="B28" s="9" t="s">
        <v>11</v>
      </c>
      <c r="C28" s="9" t="s">
        <v>11</v>
      </c>
    </row>
    <row r="29" spans="1:3" ht="12.75">
      <c r="A29" s="2" t="s">
        <v>568</v>
      </c>
      <c r="B29" s="2" t="s">
        <v>11</v>
      </c>
      <c r="C29" s="2" t="s">
        <v>11</v>
      </c>
    </row>
    <row r="30" spans="1:3" ht="12.75">
      <c r="A30" t="s">
        <v>580</v>
      </c>
      <c r="B30" s="4">
        <v>849946</v>
      </c>
      <c r="C30" s="4">
        <v>0</v>
      </c>
    </row>
    <row r="31" spans="1:3" ht="12.75">
      <c r="A31" t="s">
        <v>581</v>
      </c>
      <c r="B31" s="4">
        <v>11898</v>
      </c>
      <c r="C31" s="4">
        <v>0</v>
      </c>
    </row>
    <row r="32" spans="1:3" ht="12.75">
      <c r="A32" t="s">
        <v>582</v>
      </c>
      <c r="B32" s="4">
        <v>15619</v>
      </c>
      <c r="C32" s="4">
        <v>0</v>
      </c>
    </row>
    <row r="33" spans="1:3" ht="12.75">
      <c r="A33" t="s">
        <v>583</v>
      </c>
      <c r="B33" s="4">
        <v>37657</v>
      </c>
      <c r="C33" s="4">
        <v>0</v>
      </c>
    </row>
    <row r="34" spans="1:3" ht="12.75">
      <c r="A34" t="s">
        <v>584</v>
      </c>
      <c r="B34" s="4" t="s">
        <v>585</v>
      </c>
      <c r="C34" s="4" t="s">
        <v>201</v>
      </c>
    </row>
    <row r="35" spans="1:3" ht="12.75">
      <c r="A35" s="2" t="s">
        <v>586</v>
      </c>
      <c r="B35" s="2" t="s">
        <v>11</v>
      </c>
      <c r="C35" s="2" t="s">
        <v>11</v>
      </c>
    </row>
    <row r="36" spans="1:3" ht="12.75">
      <c r="A36" t="s">
        <v>587</v>
      </c>
      <c r="B36" s="4">
        <v>4217</v>
      </c>
      <c r="C36" s="4">
        <v>0</v>
      </c>
    </row>
    <row r="37" spans="1:3" ht="12.75">
      <c r="A37" t="s">
        <v>588</v>
      </c>
      <c r="B37" s="4">
        <v>879</v>
      </c>
      <c r="C37" s="4">
        <v>0</v>
      </c>
    </row>
    <row r="38" spans="1:3" ht="12.75">
      <c r="A38" t="s">
        <v>589</v>
      </c>
      <c r="B38" s="4">
        <v>3307</v>
      </c>
      <c r="C38" s="4">
        <v>0</v>
      </c>
    </row>
    <row r="39" spans="1:3" ht="12.75">
      <c r="A39" t="s">
        <v>590</v>
      </c>
      <c r="B39" s="4">
        <v>7868</v>
      </c>
      <c r="C39" s="4">
        <v>0</v>
      </c>
    </row>
    <row r="40" spans="1:3" ht="12.75">
      <c r="A40" t="s">
        <v>591</v>
      </c>
      <c r="B40" s="4">
        <v>85739</v>
      </c>
      <c r="C40" s="4">
        <v>0</v>
      </c>
    </row>
    <row r="41" spans="1:3" ht="12.75">
      <c r="A41" t="s">
        <v>592</v>
      </c>
      <c r="B41" s="4">
        <v>49877</v>
      </c>
      <c r="C41" s="4">
        <v>0</v>
      </c>
    </row>
    <row r="42" spans="1:3" ht="12.75">
      <c r="A42" t="s">
        <v>593</v>
      </c>
      <c r="B42" s="4">
        <v>237681</v>
      </c>
      <c r="C42" s="4">
        <v>0</v>
      </c>
    </row>
    <row r="43" spans="1:3" ht="12.75">
      <c r="A43" t="s">
        <v>594</v>
      </c>
      <c r="B43" s="4">
        <v>48883</v>
      </c>
      <c r="C43" s="4">
        <v>0</v>
      </c>
    </row>
    <row r="44" spans="1:3" ht="12.75">
      <c r="A44" t="s">
        <v>595</v>
      </c>
      <c r="B44" s="4">
        <v>1904</v>
      </c>
      <c r="C44" s="4">
        <v>0</v>
      </c>
    </row>
    <row r="45" spans="1:3" ht="12.75">
      <c r="A45" t="s">
        <v>596</v>
      </c>
      <c r="B45" s="4" t="s">
        <v>597</v>
      </c>
      <c r="C45" s="4" t="s">
        <v>201</v>
      </c>
    </row>
    <row r="46" spans="1:3" ht="12.75">
      <c r="A46" s="2" t="s">
        <v>572</v>
      </c>
      <c r="B46" s="2" t="s">
        <v>11</v>
      </c>
      <c r="C46" s="2" t="s">
        <v>11</v>
      </c>
    </row>
    <row r="47" spans="1:3" ht="12.75">
      <c r="A47" t="s">
        <v>573</v>
      </c>
      <c r="B47" s="4">
        <v>-123124</v>
      </c>
      <c r="C47" s="4">
        <v>0</v>
      </c>
    </row>
    <row r="48" spans="1:3" ht="12.75">
      <c r="A48" t="s">
        <v>598</v>
      </c>
      <c r="B48" s="4">
        <v>-79384</v>
      </c>
      <c r="C48" s="4">
        <v>0</v>
      </c>
    </row>
    <row r="49" spans="1:3" ht="12.75">
      <c r="A49" t="s">
        <v>599</v>
      </c>
      <c r="B49" s="4" t="s">
        <v>600</v>
      </c>
      <c r="C49" s="4" t="s">
        <v>201</v>
      </c>
    </row>
    <row r="50" spans="1:3" ht="12.75">
      <c r="A50" t="s">
        <v>601</v>
      </c>
      <c r="B50" s="4" t="s">
        <v>602</v>
      </c>
      <c r="C50" s="4" t="s">
        <v>201</v>
      </c>
    </row>
    <row r="51" spans="1:3" ht="12.75">
      <c r="A51" s="9" t="s">
        <v>182</v>
      </c>
      <c r="B51" s="9" t="s">
        <v>11</v>
      </c>
      <c r="C51" s="9" t="s">
        <v>11</v>
      </c>
    </row>
    <row r="52" spans="1:3" ht="12.75">
      <c r="A52" s="2" t="s">
        <v>603</v>
      </c>
      <c r="B52" s="2" t="s">
        <v>11</v>
      </c>
      <c r="C52" s="2" t="s">
        <v>11</v>
      </c>
    </row>
    <row r="53" spans="1:3" ht="12.75">
      <c r="A53" t="s">
        <v>604</v>
      </c>
      <c r="B53" s="4">
        <v>182500</v>
      </c>
      <c r="C53" s="4">
        <v>0</v>
      </c>
    </row>
    <row r="54" spans="1:3" ht="12.75">
      <c r="A54" t="s">
        <v>605</v>
      </c>
      <c r="B54" s="4" t="s">
        <v>183</v>
      </c>
      <c r="C54" s="4" t="s">
        <v>201</v>
      </c>
    </row>
    <row r="55" spans="1:3" ht="12.75">
      <c r="A55" t="s">
        <v>606</v>
      </c>
      <c r="B55" s="4" t="s">
        <v>183</v>
      </c>
      <c r="C55" s="4" t="s">
        <v>201</v>
      </c>
    </row>
    <row r="56" spans="1:3" ht="12.75">
      <c r="A56" s="9" t="s">
        <v>187</v>
      </c>
      <c r="B56" s="9" t="s">
        <v>11</v>
      </c>
      <c r="C56" s="9" t="s">
        <v>11</v>
      </c>
    </row>
    <row r="57" spans="1:3" ht="12.75">
      <c r="A57" s="2" t="s">
        <v>603</v>
      </c>
      <c r="B57" s="2" t="s">
        <v>11</v>
      </c>
      <c r="C57" s="2" t="s">
        <v>11</v>
      </c>
    </row>
    <row r="58" spans="1:3" ht="12.75">
      <c r="A58" t="s">
        <v>607</v>
      </c>
      <c r="B58" s="4">
        <v>123744</v>
      </c>
      <c r="C58" s="4">
        <v>0</v>
      </c>
    </row>
    <row r="59" spans="1:3" ht="12.75">
      <c r="A59" t="s">
        <v>608</v>
      </c>
      <c r="B59" s="4" t="s">
        <v>188</v>
      </c>
      <c r="C59" s="4" t="s">
        <v>201</v>
      </c>
    </row>
    <row r="60" spans="1:3" ht="12.75">
      <c r="A60" t="s">
        <v>609</v>
      </c>
      <c r="B60" s="4" t="s">
        <v>188</v>
      </c>
      <c r="C60" s="4" t="s">
        <v>201</v>
      </c>
    </row>
    <row r="61" spans="1:3" ht="12.75">
      <c r="A61" s="9" t="s">
        <v>175</v>
      </c>
      <c r="B61" s="9" t="s">
        <v>11</v>
      </c>
      <c r="C61" s="9" t="s">
        <v>11</v>
      </c>
    </row>
    <row r="62" spans="1:3" ht="12.75">
      <c r="A62" s="2" t="s">
        <v>577</v>
      </c>
      <c r="B62" s="2" t="s">
        <v>11</v>
      </c>
      <c r="C62" s="2" t="s">
        <v>11</v>
      </c>
    </row>
    <row r="63" spans="1:3" ht="12.75">
      <c r="A63" t="s">
        <v>610</v>
      </c>
      <c r="B63" s="4">
        <v>0</v>
      </c>
      <c r="C63" s="4">
        <v>410763</v>
      </c>
    </row>
    <row r="64" spans="1:3" ht="12.75">
      <c r="A64" t="s">
        <v>611</v>
      </c>
      <c r="B64" s="4">
        <v>0</v>
      </c>
      <c r="C64" s="4">
        <v>53436</v>
      </c>
    </row>
    <row r="65" spans="1:3" ht="12.75">
      <c r="A65" t="s">
        <v>612</v>
      </c>
      <c r="B65" s="4">
        <v>0</v>
      </c>
      <c r="C65" s="4">
        <v>328619</v>
      </c>
    </row>
    <row r="66" spans="1:3" ht="12.75">
      <c r="A66" t="s">
        <v>613</v>
      </c>
      <c r="B66" s="4">
        <v>0</v>
      </c>
      <c r="C66" s="4">
        <v>242783</v>
      </c>
    </row>
    <row r="67" spans="1:3" ht="12.75">
      <c r="A67" t="s">
        <v>614</v>
      </c>
      <c r="B67" s="4">
        <v>0</v>
      </c>
      <c r="C67" s="4">
        <v>62149</v>
      </c>
    </row>
    <row r="68" spans="1:3" ht="12.75">
      <c r="A68" t="s">
        <v>615</v>
      </c>
      <c r="B68" s="4">
        <v>0</v>
      </c>
      <c r="C68" s="4">
        <v>9733</v>
      </c>
    </row>
    <row r="69" spans="1:3" ht="12.75">
      <c r="A69" t="s">
        <v>616</v>
      </c>
      <c r="B69" s="4">
        <v>0</v>
      </c>
      <c r="C69" s="4">
        <v>4217</v>
      </c>
    </row>
    <row r="70" spans="1:3" ht="12.75">
      <c r="A70" t="s">
        <v>617</v>
      </c>
      <c r="B70" s="4" t="s">
        <v>201</v>
      </c>
      <c r="C70" s="4" t="s">
        <v>181</v>
      </c>
    </row>
    <row r="71" spans="1:3" ht="12.75">
      <c r="A71" t="s">
        <v>601</v>
      </c>
      <c r="B71" s="4" t="s">
        <v>201</v>
      </c>
      <c r="C71" s="4" t="s">
        <v>181</v>
      </c>
    </row>
    <row r="72" spans="1:3" ht="12.75">
      <c r="A72" s="9" t="s">
        <v>182</v>
      </c>
      <c r="B72" s="9" t="s">
        <v>11</v>
      </c>
      <c r="C72" s="9" t="s">
        <v>11</v>
      </c>
    </row>
    <row r="73" spans="1:3" ht="12.75">
      <c r="A73" s="2" t="s">
        <v>577</v>
      </c>
      <c r="B73" s="2" t="s">
        <v>11</v>
      </c>
      <c r="C73" s="2" t="s">
        <v>11</v>
      </c>
    </row>
    <row r="74" spans="1:3" ht="12.75">
      <c r="A74" t="s">
        <v>506</v>
      </c>
      <c r="B74" s="4">
        <v>0</v>
      </c>
      <c r="C74" s="4">
        <v>145037</v>
      </c>
    </row>
    <row r="75" spans="1:3" ht="12.75">
      <c r="A75" t="s">
        <v>507</v>
      </c>
      <c r="B75" s="4">
        <v>0</v>
      </c>
      <c r="C75" s="4">
        <v>36325</v>
      </c>
    </row>
    <row r="76" spans="1:3" ht="12.75">
      <c r="A76" t="s">
        <v>618</v>
      </c>
      <c r="B76" s="4" t="s">
        <v>201</v>
      </c>
      <c r="C76" s="4" t="s">
        <v>186</v>
      </c>
    </row>
    <row r="77" spans="1:3" ht="12.75">
      <c r="A77" t="s">
        <v>606</v>
      </c>
      <c r="B77" s="4" t="s">
        <v>201</v>
      </c>
      <c r="C77" s="4" t="s">
        <v>186</v>
      </c>
    </row>
    <row r="78" spans="1:3" ht="12.75">
      <c r="A78" s="9" t="s">
        <v>187</v>
      </c>
      <c r="B78" s="9" t="s">
        <v>11</v>
      </c>
      <c r="C78" s="9" t="s">
        <v>11</v>
      </c>
    </row>
    <row r="79" spans="1:3" ht="12.75">
      <c r="A79" s="2" t="s">
        <v>577</v>
      </c>
      <c r="B79" s="2" t="s">
        <v>11</v>
      </c>
      <c r="C79" s="2" t="s">
        <v>11</v>
      </c>
    </row>
    <row r="80" spans="1:3" ht="12.75">
      <c r="A80" t="s">
        <v>619</v>
      </c>
      <c r="B80" s="4">
        <v>0</v>
      </c>
      <c r="C80" s="4">
        <v>62586</v>
      </c>
    </row>
    <row r="81" spans="1:3" ht="12.75">
      <c r="A81" t="s">
        <v>620</v>
      </c>
      <c r="B81" s="4" t="s">
        <v>201</v>
      </c>
      <c r="C81" s="4" t="s">
        <v>190</v>
      </c>
    </row>
    <row r="82" spans="1:3" ht="12.75">
      <c r="A82" t="s">
        <v>609</v>
      </c>
      <c r="B82" s="4" t="s">
        <v>201</v>
      </c>
      <c r="C82" s="4" t="s">
        <v>190</v>
      </c>
    </row>
    <row r="83" spans="1:3" ht="12.75">
      <c r="A83" s="2" t="s">
        <v>145</v>
      </c>
      <c r="B83" s="6">
        <f>SUM(B28:B82)</f>
        <v>4</v>
      </c>
      <c r="C83" s="6">
        <f>SUM(C28:C82)</f>
        <v>4</v>
      </c>
    </row>
  </sheetData>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sheetData>
    <row r="1" ht="12.75">
      <c r="A1" s="1" t="s">
        <v>621</v>
      </c>
    </row>
    <row r="6" spans="1:5" ht="12.75">
      <c r="A6" s="2" t="s">
        <v>622</v>
      </c>
      <c r="B6" s="2" t="s">
        <v>623</v>
      </c>
      <c r="C6" s="2" t="s">
        <v>624</v>
      </c>
      <c r="D6" s="2" t="s">
        <v>625</v>
      </c>
      <c r="E6" s="2" t="s">
        <v>626</v>
      </c>
    </row>
    <row r="7" spans="1:5" ht="12.75">
      <c r="A7" t="s">
        <v>627</v>
      </c>
      <c r="B7" t="s">
        <v>628</v>
      </c>
      <c r="C7" t="s">
        <v>629</v>
      </c>
      <c r="D7" t="s">
        <v>201</v>
      </c>
      <c r="E7" t="s">
        <v>630</v>
      </c>
    </row>
    <row r="8" spans="1:2" ht="12.75">
      <c r="A8" t="s">
        <v>631</v>
      </c>
      <c r="B8" t="s">
        <v>632</v>
      </c>
    </row>
    <row r="9" spans="1:2" ht="12.75">
      <c r="A9" t="s">
        <v>633</v>
      </c>
      <c r="B9" t="s">
        <v>634</v>
      </c>
    </row>
    <row r="10" spans="1:5" ht="12.75">
      <c r="A10" s="2" t="s">
        <v>635</v>
      </c>
      <c r="B10" s="2" t="s">
        <v>636</v>
      </c>
      <c r="C10" t="s">
        <v>201</v>
      </c>
      <c r="D10" t="s">
        <v>201</v>
      </c>
    </row>
    <row r="11" spans="1:5" ht="12.75">
      <c r="A11" t="s">
        <v>637</v>
      </c>
      <c r="B11" t="s">
        <v>638</v>
      </c>
      <c r="C11" t="s">
        <v>639</v>
      </c>
      <c r="D11" t="s">
        <v>201</v>
      </c>
      <c r="E11" t="s">
        <v>640</v>
      </c>
    </row>
    <row r="12" spans="1:5" ht="12.75">
      <c r="A12" t="s">
        <v>641</v>
      </c>
      <c r="B12" t="s">
        <v>201</v>
      </c>
      <c r="C12" t="s">
        <v>201</v>
      </c>
      <c r="D12" t="s">
        <v>201</v>
      </c>
    </row>
    <row r="13" spans="1:5" ht="12.75">
      <c r="A13" t="s">
        <v>642</v>
      </c>
      <c r="B13" t="s">
        <v>201</v>
      </c>
      <c r="C13" t="s">
        <v>201</v>
      </c>
      <c r="D13" t="s">
        <v>201</v>
      </c>
    </row>
    <row r="14" spans="1:5" ht="12.75">
      <c r="A14" t="s">
        <v>643</v>
      </c>
      <c r="B14" t="s">
        <v>644</v>
      </c>
      <c r="C14" t="s">
        <v>644</v>
      </c>
      <c r="D14" t="s">
        <v>201</v>
      </c>
    </row>
    <row r="15" spans="1:5" ht="12.75">
      <c r="A15" t="s">
        <v>645</v>
      </c>
      <c r="B15" t="s">
        <v>646</v>
      </c>
      <c r="C15" t="s">
        <v>647</v>
      </c>
      <c r="D15" t="s">
        <v>201</v>
      </c>
      <c r="E15" t="s">
        <v>648</v>
      </c>
    </row>
    <row r="16" spans="1:5" ht="12.75">
      <c r="A16" t="s">
        <v>649</v>
      </c>
      <c r="B16" t="s">
        <v>201</v>
      </c>
      <c r="C16" t="s">
        <v>201</v>
      </c>
      <c r="D16" t="s">
        <v>201</v>
      </c>
    </row>
    <row r="17" spans="1:5" ht="12.75">
      <c r="A17" t="s">
        <v>650</v>
      </c>
      <c r="B17" t="s">
        <v>201</v>
      </c>
      <c r="C17" t="s">
        <v>201</v>
      </c>
      <c r="D17" t="s">
        <v>201</v>
      </c>
    </row>
    <row r="18" spans="1:5" ht="12.75">
      <c r="A18" s="2" t="s">
        <v>394</v>
      </c>
      <c r="B18" s="2" t="s">
        <v>651</v>
      </c>
      <c r="C18" s="2" t="s">
        <v>652</v>
      </c>
      <c r="D18" s="2" t="s">
        <v>201</v>
      </c>
    </row>
    <row r="19" spans="1:5" ht="12.75">
      <c r="A19" t="s">
        <v>653</v>
      </c>
      <c r="B19" t="s">
        <v>654</v>
      </c>
      <c r="C19" t="s">
        <v>201</v>
      </c>
      <c r="D19" t="s">
        <v>201</v>
      </c>
      <c r="E19" t="s">
        <v>655</v>
      </c>
    </row>
    <row r="20" spans="1:5" ht="12.75">
      <c r="A20" s="2" t="s">
        <v>656</v>
      </c>
      <c r="B20" s="2" t="s">
        <v>657</v>
      </c>
      <c r="C20" s="2" t="s">
        <v>652</v>
      </c>
      <c r="D20" s="2" t="s">
        <v>201</v>
      </c>
    </row>
  </sheetData>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4"/>
  <sheetViews>
    <sheetView workbookViewId="0" topLeftCell="A1">
      <selection activeCell="A1" sqref="A1"/>
    </sheetView>
  </sheetViews>
  <sheetFormatPr defaultColWidth="9.140625" defaultRowHeight="12.75"/>
  <sheetData>
    <row r="1" ht="12.75">
      <c r="A1" s="1" t="s">
        <v>86</v>
      </c>
    </row>
    <row r="2" ht="12.75">
      <c r="A2" s="2" t="s">
        <v>87</v>
      </c>
    </row>
    <row r="3" ht="12.75">
      <c r="A3" s="2" t="s">
        <v>88</v>
      </c>
    </row>
    <row r="4" ht="12.75">
      <c r="A4" s="2" t="s">
        <v>89</v>
      </c>
    </row>
    <row r="5" spans="2:11" ht="12.75">
      <c r="B5" s="3" t="s">
        <v>90</v>
      </c>
      <c r="E5" s="3" t="s">
        <v>91</v>
      </c>
      <c r="H5" s="3" t="s">
        <v>92</v>
      </c>
      <c r="K5" s="3" t="s">
        <v>93</v>
      </c>
    </row>
    <row r="6" spans="1:13" ht="12.75">
      <c r="A6" s="2" t="s">
        <v>11</v>
      </c>
      <c r="B6" s="2" t="s">
        <v>94</v>
      </c>
      <c r="C6" s="2" t="s">
        <v>95</v>
      </c>
      <c r="D6" s="2" t="s">
        <v>4</v>
      </c>
      <c r="E6" s="2" t="s">
        <v>94</v>
      </c>
      <c r="F6" s="2" t="s">
        <v>95</v>
      </c>
      <c r="G6" s="2" t="s">
        <v>4</v>
      </c>
      <c r="H6" s="2" t="s">
        <v>94</v>
      </c>
      <c r="I6" s="2" t="s">
        <v>95</v>
      </c>
      <c r="J6" s="2" t="s">
        <v>4</v>
      </c>
      <c r="K6" s="2" t="s">
        <v>94</v>
      </c>
      <c r="L6" s="2" t="s">
        <v>95</v>
      </c>
      <c r="M6" s="2" t="s">
        <v>4</v>
      </c>
    </row>
    <row r="7" spans="1:13" ht="12.75">
      <c r="A7" t="s">
        <v>96</v>
      </c>
      <c r="B7" s="4">
        <v>1</v>
      </c>
      <c r="C7" s="4">
        <v>1</v>
      </c>
      <c r="D7" s="4">
        <v>0</v>
      </c>
      <c r="E7" s="5">
        <v>1</v>
      </c>
      <c r="F7" s="5">
        <v>0.9200000166893005</v>
      </c>
      <c r="G7" s="5">
        <v>0</v>
      </c>
      <c r="H7" s="4">
        <v>170497</v>
      </c>
      <c r="I7" s="4">
        <v>162464</v>
      </c>
      <c r="J7" s="4">
        <v>0</v>
      </c>
      <c r="K7" s="4">
        <v>0</v>
      </c>
      <c r="L7" s="4">
        <v>0</v>
      </c>
      <c r="M7" s="4">
        <v>0</v>
      </c>
    </row>
    <row r="8" spans="1:13" ht="12.75">
      <c r="A8" t="s">
        <v>97</v>
      </c>
      <c r="B8" s="4">
        <v>3</v>
      </c>
      <c r="C8" s="4">
        <v>3</v>
      </c>
      <c r="D8" s="4">
        <v>4</v>
      </c>
      <c r="E8" s="5">
        <v>2.0799999237060547</v>
      </c>
      <c r="F8" s="5">
        <v>3</v>
      </c>
      <c r="G8" s="5">
        <v>4</v>
      </c>
      <c r="H8" s="4">
        <v>226204</v>
      </c>
      <c r="I8" s="4">
        <v>316097</v>
      </c>
      <c r="J8" s="4">
        <v>532907</v>
      </c>
      <c r="K8" s="4">
        <v>0</v>
      </c>
      <c r="L8" s="4">
        <v>0</v>
      </c>
      <c r="M8" s="4">
        <v>23633</v>
      </c>
    </row>
    <row r="9" spans="1:13" ht="12.75">
      <c r="A9" t="s">
        <v>98</v>
      </c>
      <c r="B9" s="4">
        <v>46</v>
      </c>
      <c r="C9" s="4">
        <v>42</v>
      </c>
      <c r="D9" s="4">
        <v>39</v>
      </c>
      <c r="E9" s="5">
        <v>45.93000030517578</v>
      </c>
      <c r="F9" s="5">
        <v>43.029998779296875</v>
      </c>
      <c r="G9" s="5">
        <v>40.25</v>
      </c>
      <c r="H9" s="4">
        <v>1869477</v>
      </c>
      <c r="I9" s="4">
        <v>1779772</v>
      </c>
      <c r="J9" s="4">
        <v>1676394</v>
      </c>
      <c r="K9" s="4">
        <v>10235</v>
      </c>
      <c r="L9" s="4">
        <v>15060</v>
      </c>
      <c r="M9" s="4">
        <v>19749</v>
      </c>
    </row>
    <row r="10" spans="1:13" ht="12.75">
      <c r="A10" t="s">
        <v>99</v>
      </c>
      <c r="B10" s="4">
        <v>58</v>
      </c>
      <c r="C10" s="4">
        <v>66</v>
      </c>
      <c r="D10" s="4">
        <v>67</v>
      </c>
      <c r="E10" s="5">
        <v>56.959999084472656</v>
      </c>
      <c r="F10" s="5">
        <v>55.59000015258789</v>
      </c>
      <c r="G10" s="5">
        <v>62.7400016784668</v>
      </c>
      <c r="H10" s="4">
        <v>1860839</v>
      </c>
      <c r="I10" s="4">
        <v>1771260</v>
      </c>
      <c r="J10" s="4">
        <v>1905349</v>
      </c>
      <c r="K10" s="4">
        <v>6120</v>
      </c>
      <c r="L10" s="4">
        <v>7414</v>
      </c>
      <c r="M10" s="4">
        <v>2317</v>
      </c>
    </row>
    <row r="11" spans="1:13" ht="12.75">
      <c r="A11" t="s">
        <v>100</v>
      </c>
      <c r="B11" s="4">
        <v>11</v>
      </c>
      <c r="C11" s="4">
        <v>8</v>
      </c>
      <c r="D11" s="4">
        <v>9</v>
      </c>
      <c r="E11" s="5">
        <v>12.510000228881836</v>
      </c>
      <c r="F11" s="5">
        <v>9.329999923706055</v>
      </c>
      <c r="G11" s="5">
        <v>8.829999923706055</v>
      </c>
      <c r="H11" s="4">
        <v>362208</v>
      </c>
      <c r="I11" s="4">
        <v>274461</v>
      </c>
      <c r="J11" s="4">
        <v>243135</v>
      </c>
      <c r="K11" s="4">
        <v>699</v>
      </c>
      <c r="L11" s="4">
        <v>1812</v>
      </c>
      <c r="M11" s="4">
        <v>0</v>
      </c>
    </row>
    <row r="12" spans="1:13" ht="12.75">
      <c r="A12" s="2" t="s">
        <v>101</v>
      </c>
      <c r="B12" s="6">
        <f>SUM(B7:B11)</f>
        <v>4</v>
      </c>
      <c r="C12" s="6">
        <f>SUM(C7:C11)</f>
        <v>4</v>
      </c>
      <c r="D12" s="6">
        <f>SUM(D7:D11)</f>
        <v>4</v>
      </c>
      <c r="E12" s="5">
        <f>SUM(E7:E11)</f>
        <v>4</v>
      </c>
      <c r="F12" s="5">
        <f>SUM(F7:F11)</f>
        <v>4</v>
      </c>
      <c r="G12" s="5">
        <f>SUM(G7:G11)</f>
        <v>4</v>
      </c>
      <c r="H12" s="6">
        <f>SUM(H7:H11)</f>
        <v>4</v>
      </c>
      <c r="I12" s="6">
        <f>SUM(I7:I11)</f>
        <v>4</v>
      </c>
      <c r="J12" s="6">
        <f>SUM(J7:J11)</f>
        <v>4</v>
      </c>
      <c r="K12" s="6">
        <f>SUM(K7:K11)</f>
        <v>4</v>
      </c>
      <c r="L12" s="6">
        <f>SUM(L7:L11)</f>
        <v>4</v>
      </c>
      <c r="M12" s="6">
        <f>SUM(M7:M11)</f>
        <v>4</v>
      </c>
    </row>
    <row r="13" spans="5:10" ht="12.75">
      <c r="E13" s="2" t="s">
        <v>102</v>
      </c>
      <c r="H13" s="4">
        <v>1903413</v>
      </c>
      <c r="I13" s="4">
        <v>2018986</v>
      </c>
      <c r="J13" s="4">
        <v>2009659</v>
      </c>
    </row>
    <row r="14" spans="5:10" ht="12.75">
      <c r="E14" s="2" t="s">
        <v>103</v>
      </c>
      <c r="H14" s="6">
        <f>SUM(H12:H13)</f>
        <v>4</v>
      </c>
      <c r="I14" s="6">
        <f>SUM(I12:I13)</f>
        <v>4</v>
      </c>
      <c r="J14" s="6">
        <f>SUM(J12:J13)</f>
        <v>4</v>
      </c>
    </row>
  </sheetData>
  <mergeCells count="2">
    <mergeCell ref="E13:G13"/>
    <mergeCell ref="E14:G14"/>
  </mergeCells>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17"/>
  <sheetViews>
    <sheetView workbookViewId="0" topLeftCell="A1">
      <selection activeCell="A1" sqref="A1"/>
    </sheetView>
  </sheetViews>
  <sheetFormatPr defaultColWidth="9.140625" defaultRowHeight="12.75"/>
  <sheetData>
    <row r="1" ht="12.75">
      <c r="A1" s="1" t="s">
        <v>104</v>
      </c>
    </row>
    <row r="2" ht="12.75">
      <c r="A2" s="2" t="s">
        <v>87</v>
      </c>
    </row>
    <row r="3" ht="12.75">
      <c r="A3" s="2" t="s">
        <v>88</v>
      </c>
    </row>
    <row r="4" ht="12.75">
      <c r="A4" s="2" t="s">
        <v>89</v>
      </c>
    </row>
    <row r="6" spans="2:17" ht="12.75">
      <c r="B6" s="3" t="s">
        <v>105</v>
      </c>
      <c r="E6" s="3" t="s">
        <v>106</v>
      </c>
      <c r="H6" s="3" t="s">
        <v>107</v>
      </c>
      <c r="K6" s="2" t="s">
        <v>108</v>
      </c>
      <c r="N6" s="2" t="s">
        <v>109</v>
      </c>
      <c r="Q6" s="2" t="s">
        <v>110</v>
      </c>
    </row>
    <row r="7" spans="1:19" ht="12.75">
      <c r="A7" s="2" t="s">
        <v>11</v>
      </c>
      <c r="B7" s="2" t="s">
        <v>94</v>
      </c>
      <c r="C7" s="2" t="s">
        <v>95</v>
      </c>
      <c r="D7" s="2" t="s">
        <v>4</v>
      </c>
      <c r="E7" s="2" t="s">
        <v>94</v>
      </c>
      <c r="F7" s="2" t="s">
        <v>95</v>
      </c>
      <c r="G7" s="2" t="s">
        <v>4</v>
      </c>
      <c r="H7" s="2" t="s">
        <v>94</v>
      </c>
      <c r="I7" s="2" t="s">
        <v>95</v>
      </c>
      <c r="J7" s="2" t="s">
        <v>4</v>
      </c>
      <c r="K7" s="2" t="s">
        <v>94</v>
      </c>
      <c r="L7" s="2" t="s">
        <v>95</v>
      </c>
      <c r="M7" s="2" t="s">
        <v>4</v>
      </c>
      <c r="N7" s="2" t="s">
        <v>94</v>
      </c>
      <c r="O7" s="2" t="s">
        <v>95</v>
      </c>
      <c r="P7" s="2" t="s">
        <v>4</v>
      </c>
      <c r="Q7" s="2" t="s">
        <v>94</v>
      </c>
      <c r="R7" s="2" t="s">
        <v>95</v>
      </c>
      <c r="S7" s="2" t="s">
        <v>4</v>
      </c>
    </row>
    <row r="8" spans="1:19" ht="12.75">
      <c r="A8" t="s">
        <v>96</v>
      </c>
      <c r="B8" s="4" t="s">
        <v>111</v>
      </c>
      <c r="C8" s="4" t="s">
        <v>112</v>
      </c>
      <c r="D8">
        <v>0</v>
      </c>
      <c r="E8" s="4">
        <v>170497</v>
      </c>
      <c r="F8" s="4">
        <v>176591</v>
      </c>
      <c r="G8" s="4">
        <v>0</v>
      </c>
      <c r="H8" s="4">
        <v>51050</v>
      </c>
      <c r="I8" s="4">
        <v>51117</v>
      </c>
      <c r="J8" s="4">
        <v>0</v>
      </c>
      <c r="K8" s="4">
        <v>119447</v>
      </c>
      <c r="L8" s="4">
        <v>125474</v>
      </c>
      <c r="M8" s="4">
        <v>0</v>
      </c>
      <c r="N8" s="4">
        <v>0</v>
      </c>
      <c r="O8" s="4">
        <v>0</v>
      </c>
      <c r="P8" s="4">
        <v>0</v>
      </c>
      <c r="Q8" s="4">
        <v>0</v>
      </c>
      <c r="R8" s="4">
        <v>0</v>
      </c>
      <c r="S8" s="4">
        <v>0</v>
      </c>
    </row>
    <row r="9" spans="1:19" ht="12.75">
      <c r="A9" t="s">
        <v>97</v>
      </c>
      <c r="B9" s="4" t="s">
        <v>113</v>
      </c>
      <c r="C9" s="4" t="s">
        <v>114</v>
      </c>
      <c r="D9" s="4" t="s">
        <v>115</v>
      </c>
      <c r="E9" s="4">
        <v>108578</v>
      </c>
      <c r="F9" s="4">
        <v>105366</v>
      </c>
      <c r="G9" s="4">
        <v>127319</v>
      </c>
      <c r="H9" s="4">
        <v>47209</v>
      </c>
      <c r="I9" s="4">
        <v>47197</v>
      </c>
      <c r="J9" s="4">
        <v>50126</v>
      </c>
      <c r="K9" s="4">
        <v>61369</v>
      </c>
      <c r="L9" s="4">
        <v>58169</v>
      </c>
      <c r="M9" s="4">
        <v>77193</v>
      </c>
      <c r="N9" s="4">
        <v>0</v>
      </c>
      <c r="O9" s="4">
        <v>0</v>
      </c>
      <c r="P9" s="4">
        <v>3849</v>
      </c>
      <c r="Q9" s="4">
        <v>0</v>
      </c>
      <c r="R9" s="4">
        <v>0</v>
      </c>
      <c r="S9" s="4">
        <v>2059</v>
      </c>
    </row>
    <row r="10" spans="1:19" ht="12.75">
      <c r="A10" t="s">
        <v>98</v>
      </c>
      <c r="B10" s="4" t="s">
        <v>116</v>
      </c>
      <c r="C10" s="4" t="s">
        <v>117</v>
      </c>
      <c r="D10" s="4" t="s">
        <v>118</v>
      </c>
      <c r="E10" s="4">
        <v>40484</v>
      </c>
      <c r="F10" s="4">
        <v>41014</v>
      </c>
      <c r="G10" s="4">
        <v>41162</v>
      </c>
      <c r="H10" s="4">
        <v>31195</v>
      </c>
      <c r="I10" s="4">
        <v>31443</v>
      </c>
      <c r="J10" s="4">
        <v>31603</v>
      </c>
      <c r="K10" s="4">
        <v>9289</v>
      </c>
      <c r="L10" s="4">
        <v>9570</v>
      </c>
      <c r="M10" s="4">
        <v>9559</v>
      </c>
      <c r="N10" s="4">
        <v>223</v>
      </c>
      <c r="O10" s="4">
        <v>350</v>
      </c>
      <c r="P10" s="4">
        <v>491</v>
      </c>
      <c r="Q10" s="4">
        <v>0</v>
      </c>
      <c r="R10" s="4">
        <v>0</v>
      </c>
      <c r="S10" s="4">
        <v>0</v>
      </c>
    </row>
    <row r="11" spans="1:19" ht="12.75">
      <c r="A11" t="s">
        <v>99</v>
      </c>
      <c r="B11" s="4" t="s">
        <v>119</v>
      </c>
      <c r="C11" s="4" t="s">
        <v>120</v>
      </c>
      <c r="D11" s="4" t="s">
        <v>121</v>
      </c>
      <c r="E11" s="4">
        <v>32564</v>
      </c>
      <c r="F11" s="4">
        <v>31731</v>
      </c>
      <c r="G11" s="4">
        <v>30332</v>
      </c>
      <c r="H11" s="4">
        <v>25305</v>
      </c>
      <c r="I11" s="4">
        <v>25161</v>
      </c>
      <c r="J11" s="4">
        <v>24538</v>
      </c>
      <c r="K11" s="4">
        <v>7258</v>
      </c>
      <c r="L11" s="4">
        <v>6570</v>
      </c>
      <c r="M11" s="4">
        <v>5795</v>
      </c>
      <c r="N11" s="4">
        <v>107</v>
      </c>
      <c r="O11" s="4">
        <v>133</v>
      </c>
      <c r="P11" s="4">
        <v>37</v>
      </c>
      <c r="Q11" s="4">
        <v>0</v>
      </c>
      <c r="R11" s="4">
        <v>0</v>
      </c>
      <c r="S11" s="4">
        <v>0</v>
      </c>
    </row>
    <row r="12" spans="1:19" ht="12.75">
      <c r="A12" t="s">
        <v>100</v>
      </c>
      <c r="B12" s="4" t="s">
        <v>122</v>
      </c>
      <c r="C12" s="4" t="s">
        <v>123</v>
      </c>
      <c r="D12" s="4" t="s">
        <v>124</v>
      </c>
      <c r="E12" s="4">
        <v>28905</v>
      </c>
      <c r="F12" s="4">
        <v>29212</v>
      </c>
      <c r="G12" s="4">
        <v>27525</v>
      </c>
      <c r="H12" s="4">
        <v>21829</v>
      </c>
      <c r="I12" s="4">
        <v>21759</v>
      </c>
      <c r="J12" s="4">
        <v>21533</v>
      </c>
      <c r="K12" s="4">
        <v>7076</v>
      </c>
      <c r="L12" s="4">
        <v>7453</v>
      </c>
      <c r="M12" s="4">
        <v>5992</v>
      </c>
      <c r="N12" s="4">
        <v>56</v>
      </c>
      <c r="O12" s="4">
        <v>194</v>
      </c>
      <c r="P12" s="4">
        <v>0</v>
      </c>
      <c r="Q12" s="4">
        <v>0</v>
      </c>
      <c r="R12" s="4">
        <v>0</v>
      </c>
      <c r="S12" s="4">
        <v>0</v>
      </c>
    </row>
    <row r="13" spans="2:19" ht="12.75">
      <c r="B13" s="4" t="s">
        <v>125</v>
      </c>
      <c r="C13" s="4" t="s">
        <v>126</v>
      </c>
      <c r="D13" s="4" t="s">
        <v>127</v>
      </c>
      <c r="E13" s="4">
        <v>37750</v>
      </c>
      <c r="F13" s="4">
        <v>38258</v>
      </c>
      <c r="G13" s="4">
        <v>37231</v>
      </c>
      <c r="H13" s="4">
        <v>27825</v>
      </c>
      <c r="I13" s="4">
        <v>28098</v>
      </c>
      <c r="J13" s="4">
        <v>27648</v>
      </c>
      <c r="K13" s="4">
        <v>9924</v>
      </c>
      <c r="L13" s="4">
        <v>10159</v>
      </c>
      <c r="M13" s="4">
        <v>9584</v>
      </c>
      <c r="N13" s="4">
        <v>144</v>
      </c>
      <c r="O13" s="4">
        <v>217</v>
      </c>
      <c r="P13" s="4">
        <v>324</v>
      </c>
      <c r="Q13" s="4">
        <v>0</v>
      </c>
      <c r="R13" s="4">
        <v>0</v>
      </c>
      <c r="S13" s="4">
        <v>71</v>
      </c>
    </row>
    <row r="15" ht="12.75">
      <c r="A15" s="2" t="s">
        <v>128</v>
      </c>
    </row>
    <row r="16" ht="12.75">
      <c r="A16" s="2" t="s">
        <v>129</v>
      </c>
    </row>
    <row r="17" ht="12.75">
      <c r="A17" s="2" t="s">
        <v>130</v>
      </c>
    </row>
  </sheetData>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15"/>
  <sheetViews>
    <sheetView workbookViewId="0" topLeftCell="A1">
      <selection activeCell="A1" sqref="A1"/>
    </sheetView>
  </sheetViews>
  <sheetFormatPr defaultColWidth="9.140625" defaultRowHeight="12.75"/>
  <sheetData>
    <row r="1" ht="12.75">
      <c r="A1" s="1" t="s">
        <v>131</v>
      </c>
    </row>
    <row r="2" ht="12.75">
      <c r="A2" s="2" t="s">
        <v>87</v>
      </c>
    </row>
    <row r="3" ht="12.75">
      <c r="A3" s="2" t="s">
        <v>88</v>
      </c>
    </row>
    <row r="4" ht="12.75">
      <c r="A4" s="2" t="s">
        <v>89</v>
      </c>
    </row>
    <row r="5" spans="1:5" ht="12.75">
      <c r="A5" s="3" t="s">
        <v>132</v>
      </c>
      <c r="E5" s="3" t="s">
        <v>133</v>
      </c>
    </row>
    <row r="6" spans="1:11" ht="12.75">
      <c r="A6" s="2" t="s">
        <v>134</v>
      </c>
      <c r="E6" s="2" t="s">
        <v>135</v>
      </c>
      <c r="H6" s="2" t="s">
        <v>136</v>
      </c>
      <c r="K6" s="2" t="s">
        <v>137</v>
      </c>
    </row>
    <row r="7" spans="1:13" ht="12.75">
      <c r="A7" s="2" t="s">
        <v>11</v>
      </c>
      <c r="B7" s="2" t="s">
        <v>94</v>
      </c>
      <c r="C7" s="2" t="s">
        <v>95</v>
      </c>
      <c r="D7" s="2" t="s">
        <v>4</v>
      </c>
      <c r="E7" s="2" t="s">
        <v>94</v>
      </c>
      <c r="F7" s="2" t="s">
        <v>95</v>
      </c>
      <c r="G7" s="2" t="s">
        <v>4</v>
      </c>
      <c r="H7" s="2" t="s">
        <v>94</v>
      </c>
      <c r="I7" s="2" t="s">
        <v>95</v>
      </c>
      <c r="J7" s="2" t="s">
        <v>4</v>
      </c>
      <c r="K7" s="2" t="s">
        <v>94</v>
      </c>
      <c r="L7" s="2" t="s">
        <v>95</v>
      </c>
      <c r="M7" s="2" t="s">
        <v>4</v>
      </c>
    </row>
    <row r="8" spans="1:13" ht="12.75">
      <c r="A8" t="s">
        <v>96</v>
      </c>
      <c r="B8">
        <v>1</v>
      </c>
      <c r="C8">
        <v>1</v>
      </c>
      <c r="D8">
        <v>0</v>
      </c>
      <c r="E8">
        <v>33</v>
      </c>
      <c r="F8">
        <v>23</v>
      </c>
      <c r="G8">
        <v>0</v>
      </c>
      <c r="H8">
        <v>0</v>
      </c>
      <c r="I8">
        <v>0</v>
      </c>
      <c r="J8">
        <v>0</v>
      </c>
      <c r="K8">
        <v>0</v>
      </c>
      <c r="L8">
        <v>0</v>
      </c>
      <c r="M8">
        <v>0</v>
      </c>
    </row>
    <row r="9" spans="1:13" ht="12.75">
      <c r="A9" t="s">
        <v>97</v>
      </c>
      <c r="B9">
        <v>3</v>
      </c>
      <c r="C9">
        <v>3</v>
      </c>
      <c r="D9">
        <v>4</v>
      </c>
      <c r="E9">
        <v>27</v>
      </c>
      <c r="F9">
        <v>24.33</v>
      </c>
      <c r="G9">
        <v>32.75</v>
      </c>
      <c r="H9">
        <v>0</v>
      </c>
      <c r="I9">
        <v>0</v>
      </c>
      <c r="J9">
        <v>0</v>
      </c>
      <c r="K9">
        <v>0.33</v>
      </c>
      <c r="L9">
        <v>1</v>
      </c>
      <c r="M9">
        <v>0.25</v>
      </c>
    </row>
    <row r="10" spans="1:13" ht="12.75">
      <c r="A10" t="s">
        <v>98</v>
      </c>
      <c r="B10">
        <v>46</v>
      </c>
      <c r="C10">
        <v>42</v>
      </c>
      <c r="D10">
        <v>39</v>
      </c>
      <c r="E10">
        <v>32.7</v>
      </c>
      <c r="F10">
        <v>32.14</v>
      </c>
      <c r="G10">
        <v>35.05</v>
      </c>
      <c r="H10">
        <v>5.7</v>
      </c>
      <c r="I10">
        <v>5.48</v>
      </c>
      <c r="J10">
        <v>6.08</v>
      </c>
      <c r="K10">
        <v>8.91</v>
      </c>
      <c r="L10">
        <v>8.07</v>
      </c>
      <c r="M10">
        <v>6.9</v>
      </c>
    </row>
    <row r="11" spans="1:13" ht="12.75">
      <c r="A11" t="s">
        <v>99</v>
      </c>
      <c r="B11">
        <v>58</v>
      </c>
      <c r="C11">
        <v>66</v>
      </c>
      <c r="D11">
        <v>67</v>
      </c>
      <c r="E11">
        <v>34.22</v>
      </c>
      <c r="F11">
        <v>24.71</v>
      </c>
      <c r="G11">
        <v>29.16</v>
      </c>
      <c r="H11">
        <v>3.6</v>
      </c>
      <c r="I11">
        <v>2.02</v>
      </c>
      <c r="J11">
        <v>5.07</v>
      </c>
      <c r="K11">
        <v>13.47</v>
      </c>
      <c r="L11">
        <v>13.44</v>
      </c>
      <c r="M11">
        <v>13.61</v>
      </c>
    </row>
    <row r="12" spans="1:13" ht="12.75">
      <c r="A12" t="s">
        <v>100</v>
      </c>
      <c r="B12">
        <v>11</v>
      </c>
      <c r="C12">
        <v>8</v>
      </c>
      <c r="D12">
        <v>9</v>
      </c>
      <c r="E12">
        <v>36.09</v>
      </c>
      <c r="F12">
        <v>41.5</v>
      </c>
      <c r="G12">
        <v>32.56</v>
      </c>
      <c r="H12">
        <v>4.27</v>
      </c>
      <c r="I12">
        <v>13.88</v>
      </c>
      <c r="J12">
        <v>8.56</v>
      </c>
      <c r="K12">
        <v>8.91</v>
      </c>
      <c r="L12">
        <v>13</v>
      </c>
      <c r="M12">
        <v>8.56</v>
      </c>
    </row>
    <row r="13" spans="1:13" ht="12.75">
      <c r="A13" s="2" t="s">
        <v>138</v>
      </c>
      <c r="B13" s="2">
        <v>119</v>
      </c>
      <c r="C13" s="2">
        <v>120</v>
      </c>
      <c r="D13" s="2">
        <v>119</v>
      </c>
      <c r="E13" s="2">
        <v>33.61</v>
      </c>
      <c r="F13" s="2">
        <v>28.41</v>
      </c>
      <c r="G13" s="2">
        <v>31.47</v>
      </c>
      <c r="H13" s="2">
        <v>4.35</v>
      </c>
      <c r="I13" s="2">
        <v>3.95</v>
      </c>
      <c r="J13" s="2">
        <v>5.5</v>
      </c>
      <c r="K13" s="2">
        <v>10.84</v>
      </c>
      <c r="L13" s="2">
        <v>11.11</v>
      </c>
      <c r="M13" s="2">
        <v>10.58</v>
      </c>
    </row>
    <row r="14" ht="12.75">
      <c r="A14" s="2" t="s">
        <v>139</v>
      </c>
    </row>
    <row r="15" ht="12.75">
      <c r="A15" s="2" t="s">
        <v>140</v>
      </c>
    </row>
  </sheetData>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21"/>
  <sheetViews>
    <sheetView workbookViewId="0" topLeftCell="A1">
      <selection activeCell="A1" sqref="A1"/>
    </sheetView>
  </sheetViews>
  <sheetFormatPr defaultColWidth="9.140625" defaultRowHeight="12.75"/>
  <sheetData>
    <row r="1" ht="12.75">
      <c r="A1" s="1" t="s">
        <v>141</v>
      </c>
    </row>
    <row r="2" ht="12.75">
      <c r="A2" s="2" t="s">
        <v>87</v>
      </c>
    </row>
    <row r="3" ht="12.75">
      <c r="A3" s="2" t="s">
        <v>88</v>
      </c>
    </row>
    <row r="4" ht="12.75">
      <c r="A4" s="2" t="s">
        <v>89</v>
      </c>
    </row>
    <row r="6" ht="12.75">
      <c r="A6" s="3" t="s">
        <v>142</v>
      </c>
    </row>
    <row r="7" spans="1:4" ht="12.75">
      <c r="A7" s="2" t="s">
        <v>143</v>
      </c>
      <c r="B7" s="2" t="s">
        <v>94</v>
      </c>
      <c r="C7" s="2" t="s">
        <v>95</v>
      </c>
      <c r="D7" s="2" t="s">
        <v>4</v>
      </c>
    </row>
    <row r="8" spans="1:4" ht="12.75">
      <c r="A8" s="2" t="s">
        <v>144</v>
      </c>
      <c r="B8" s="4">
        <v>0</v>
      </c>
      <c r="C8" s="4">
        <v>0</v>
      </c>
      <c r="D8" s="4">
        <v>0</v>
      </c>
    </row>
    <row r="9" spans="1:4" ht="12.75">
      <c r="A9" s="2" t="s">
        <v>145</v>
      </c>
      <c r="B9" s="4">
        <v>0</v>
      </c>
      <c r="C9" s="4">
        <v>0</v>
      </c>
      <c r="D9" s="4">
        <v>0</v>
      </c>
    </row>
    <row r="11" spans="1:5" ht="12.75">
      <c r="A11" s="3" t="s">
        <v>146</v>
      </c>
      <c r="E11" s="3" t="s">
        <v>147</v>
      </c>
    </row>
    <row r="12" ht="12.75">
      <c r="I12" s="3" t="s">
        <v>148</v>
      </c>
    </row>
    <row r="13" spans="1:12" ht="12.75">
      <c r="A13" s="2" t="s">
        <v>149</v>
      </c>
      <c r="B13" s="2" t="s">
        <v>94</v>
      </c>
      <c r="C13" s="2" t="s">
        <v>95</v>
      </c>
      <c r="D13" s="2" t="s">
        <v>4</v>
      </c>
      <c r="E13" s="2" t="s">
        <v>11</v>
      </c>
      <c r="F13" s="2" t="s">
        <v>94</v>
      </c>
      <c r="G13" s="2" t="s">
        <v>95</v>
      </c>
      <c r="H13" s="2" t="s">
        <v>4</v>
      </c>
      <c r="I13" s="2" t="s">
        <v>150</v>
      </c>
      <c r="J13" s="2" t="s">
        <v>94</v>
      </c>
      <c r="K13" s="2" t="s">
        <v>95</v>
      </c>
      <c r="L13" s="2" t="s">
        <v>4</v>
      </c>
    </row>
    <row r="14" spans="1:12" ht="12.75">
      <c r="A14" s="2" t="s">
        <v>151</v>
      </c>
      <c r="B14" s="4">
        <v>0</v>
      </c>
      <c r="C14" s="4">
        <v>0</v>
      </c>
      <c r="D14" s="4">
        <v>0</v>
      </c>
      <c r="E14" t="s">
        <v>152</v>
      </c>
      <c r="F14" s="4">
        <v>0</v>
      </c>
      <c r="G14" s="4">
        <v>0</v>
      </c>
      <c r="H14" s="4">
        <v>0</v>
      </c>
      <c r="I14" t="s">
        <v>153</v>
      </c>
      <c r="J14" s="4">
        <v>0</v>
      </c>
      <c r="K14" s="4">
        <v>0</v>
      </c>
      <c r="L14" s="4">
        <v>0</v>
      </c>
    </row>
    <row r="15" spans="1:12" ht="12.75">
      <c r="A15" s="2" t="s">
        <v>154</v>
      </c>
      <c r="B15" s="4">
        <v>0</v>
      </c>
      <c r="C15" s="4">
        <v>0</v>
      </c>
      <c r="D15" s="4">
        <v>0</v>
      </c>
      <c r="E15" t="s">
        <v>155</v>
      </c>
      <c r="F15" s="4">
        <v>0</v>
      </c>
      <c r="G15" s="4">
        <v>0</v>
      </c>
      <c r="H15" s="4">
        <v>0</v>
      </c>
      <c r="I15" t="s">
        <v>153</v>
      </c>
      <c r="J15" s="4">
        <v>0</v>
      </c>
      <c r="K15" s="4">
        <v>0</v>
      </c>
      <c r="L15" s="4">
        <v>0</v>
      </c>
    </row>
    <row r="16" spans="1:12" ht="12.75">
      <c r="A16" s="2" t="s">
        <v>156</v>
      </c>
      <c r="B16" s="4">
        <v>0</v>
      </c>
      <c r="C16" s="4">
        <v>0</v>
      </c>
      <c r="D16" s="4">
        <v>0</v>
      </c>
      <c r="E16" t="s">
        <v>157</v>
      </c>
      <c r="F16" s="4">
        <v>0</v>
      </c>
      <c r="G16" s="4">
        <v>0</v>
      </c>
      <c r="H16" s="4">
        <v>0</v>
      </c>
      <c r="I16" t="s">
        <v>153</v>
      </c>
      <c r="J16" s="4">
        <v>0</v>
      </c>
      <c r="K16" s="4">
        <v>0</v>
      </c>
      <c r="L16" s="4">
        <v>0</v>
      </c>
    </row>
    <row r="17" spans="1:12" ht="12.75">
      <c r="A17" s="2" t="s">
        <v>158</v>
      </c>
      <c r="B17" s="4">
        <v>0</v>
      </c>
      <c r="C17" s="4">
        <v>0</v>
      </c>
      <c r="D17" s="4">
        <v>0</v>
      </c>
      <c r="E17" t="s">
        <v>159</v>
      </c>
      <c r="F17" s="4">
        <v>0</v>
      </c>
      <c r="G17" s="4">
        <v>0</v>
      </c>
      <c r="H17" s="4">
        <v>0</v>
      </c>
      <c r="I17" t="s">
        <v>153</v>
      </c>
      <c r="J17" s="4">
        <v>0</v>
      </c>
      <c r="K17" s="4">
        <v>0</v>
      </c>
      <c r="L17" s="4">
        <v>0</v>
      </c>
    </row>
    <row r="18" spans="1:12" ht="12.75">
      <c r="A18" s="2" t="s">
        <v>160</v>
      </c>
      <c r="B18" s="4">
        <v>0</v>
      </c>
      <c r="C18" s="4">
        <v>0</v>
      </c>
      <c r="D18" s="4">
        <v>0</v>
      </c>
      <c r="E18" t="s">
        <v>161</v>
      </c>
      <c r="F18" s="4">
        <v>0</v>
      </c>
      <c r="G18" s="4">
        <v>0</v>
      </c>
      <c r="H18" s="4">
        <v>0</v>
      </c>
      <c r="I18" t="s">
        <v>162</v>
      </c>
      <c r="J18" s="4">
        <v>0</v>
      </c>
      <c r="K18" s="4">
        <v>0</v>
      </c>
      <c r="L18" s="4">
        <v>0</v>
      </c>
    </row>
    <row r="19" spans="1:12" ht="12.75">
      <c r="A19" s="2" t="s">
        <v>163</v>
      </c>
      <c r="B19" s="4">
        <v>0</v>
      </c>
      <c r="C19" s="4">
        <v>0</v>
      </c>
      <c r="D19" s="4">
        <v>0</v>
      </c>
      <c r="E19" t="s">
        <v>164</v>
      </c>
      <c r="F19" s="4">
        <v>0</v>
      </c>
      <c r="G19" s="4">
        <v>0</v>
      </c>
      <c r="H19" s="4">
        <v>0</v>
      </c>
      <c r="I19" t="s">
        <v>165</v>
      </c>
      <c r="J19" s="4">
        <v>0</v>
      </c>
      <c r="K19" s="4">
        <v>0</v>
      </c>
      <c r="L19" s="4">
        <v>0</v>
      </c>
    </row>
    <row r="20" spans="1:12" ht="12.75">
      <c r="A20" s="2" t="s">
        <v>166</v>
      </c>
      <c r="B20" s="4">
        <v>4</v>
      </c>
      <c r="C20" s="4">
        <v>4</v>
      </c>
      <c r="D20" s="4">
        <v>2</v>
      </c>
      <c r="E20" t="s">
        <v>167</v>
      </c>
      <c r="F20" s="4">
        <v>10418</v>
      </c>
      <c r="G20" s="4">
        <v>4222</v>
      </c>
      <c r="H20" s="4">
        <v>4930</v>
      </c>
      <c r="I20" t="s">
        <v>165</v>
      </c>
      <c r="J20" s="4">
        <v>2605</v>
      </c>
      <c r="K20" s="4">
        <v>1056</v>
      </c>
      <c r="L20" s="4">
        <v>2465</v>
      </c>
    </row>
    <row r="21" ht="12.75">
      <c r="A21" s="2" t="s">
        <v>168</v>
      </c>
    </row>
  </sheetData>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H11"/>
  <sheetViews>
    <sheetView workbookViewId="0" topLeftCell="A1">
      <selection activeCell="A1" sqref="A1"/>
    </sheetView>
  </sheetViews>
  <sheetFormatPr defaultColWidth="9.140625" defaultRowHeight="12.75"/>
  <sheetData>
    <row r="1" ht="12.75">
      <c r="A1" s="1" t="s">
        <v>169</v>
      </c>
    </row>
    <row r="2" ht="12.75">
      <c r="A2" s="2" t="s">
        <v>87</v>
      </c>
    </row>
    <row r="3" ht="12.75">
      <c r="A3" s="2" t="s">
        <v>88</v>
      </c>
    </row>
    <row r="4" ht="12.75">
      <c r="A4" s="2" t="s">
        <v>89</v>
      </c>
    </row>
    <row r="5" spans="1:6" ht="12.75">
      <c r="A5" s="4" t="s">
        <v>170</v>
      </c>
      <c r="B5" s="4" t="s">
        <v>171</v>
      </c>
      <c r="C5" s="4" t="s">
        <v>172</v>
      </c>
      <c r="F5" s="4" t="s">
        <v>173</v>
      </c>
    </row>
    <row r="6" spans="3:8" ht="12.75">
      <c r="C6" s="4" t="s">
        <v>94</v>
      </c>
      <c r="D6" s="4" t="s">
        <v>95</v>
      </c>
      <c r="E6" s="4" t="s">
        <v>4</v>
      </c>
      <c r="F6" s="4" t="s">
        <v>94</v>
      </c>
      <c r="G6" s="4" t="s">
        <v>95</v>
      </c>
      <c r="H6" s="4" t="s">
        <v>4</v>
      </c>
    </row>
    <row r="7" spans="1:8" ht="12.75">
      <c r="A7" t="s">
        <v>174</v>
      </c>
      <c r="B7" t="s">
        <v>175</v>
      </c>
      <c r="C7" t="s">
        <v>176</v>
      </c>
      <c r="D7" t="s">
        <v>177</v>
      </c>
      <c r="E7" t="s">
        <v>178</v>
      </c>
      <c r="F7" t="s">
        <v>179</v>
      </c>
      <c r="G7" t="s">
        <v>180</v>
      </c>
      <c r="H7" t="s">
        <v>181</v>
      </c>
    </row>
    <row r="8" spans="1:8" ht="12.75">
      <c r="A8" t="s">
        <v>174</v>
      </c>
      <c r="B8" t="s">
        <v>182</v>
      </c>
      <c r="C8" t="s">
        <v>183</v>
      </c>
      <c r="D8" t="s">
        <v>183</v>
      </c>
      <c r="E8" t="s">
        <v>183</v>
      </c>
      <c r="F8" t="s">
        <v>184</v>
      </c>
      <c r="G8" t="s">
        <v>185</v>
      </c>
      <c r="H8" t="s">
        <v>186</v>
      </c>
    </row>
    <row r="9" spans="1:8" ht="12.75">
      <c r="A9" t="s">
        <v>174</v>
      </c>
      <c r="B9" t="s">
        <v>187</v>
      </c>
      <c r="C9" t="s">
        <v>60</v>
      </c>
      <c r="D9" t="s">
        <v>188</v>
      </c>
      <c r="E9" t="s">
        <v>188</v>
      </c>
      <c r="F9" t="s">
        <v>60</v>
      </c>
      <c r="G9" t="s">
        <v>189</v>
      </c>
      <c r="H9" t="s">
        <v>190</v>
      </c>
    </row>
    <row r="10" spans="1:8" ht="12.75">
      <c r="A10" t="s">
        <v>191</v>
      </c>
      <c r="B10" t="s">
        <v>192</v>
      </c>
      <c r="C10" t="s">
        <v>193</v>
      </c>
      <c r="D10" t="s">
        <v>194</v>
      </c>
      <c r="E10" t="s">
        <v>195</v>
      </c>
      <c r="F10" t="s">
        <v>196</v>
      </c>
      <c r="G10" t="s">
        <v>197</v>
      </c>
      <c r="H10" t="s">
        <v>198</v>
      </c>
    </row>
    <row r="11" spans="1:8" ht="12.75">
      <c r="A11" t="s">
        <v>199</v>
      </c>
      <c r="B11" t="s">
        <v>200</v>
      </c>
      <c r="C11" t="s">
        <v>60</v>
      </c>
      <c r="D11" t="s">
        <v>201</v>
      </c>
      <c r="E11" t="s">
        <v>201</v>
      </c>
      <c r="F11" t="s">
        <v>60</v>
      </c>
      <c r="G11" t="s">
        <v>201</v>
      </c>
      <c r="H11" t="s">
        <v>201</v>
      </c>
    </row>
  </sheetData>
  <mergeCells count="4">
    <mergeCell ref="C5:E5"/>
    <mergeCell ref="F5:H5"/>
    <mergeCell ref="A5:A6"/>
    <mergeCell ref="B5:B6"/>
  </mergeCells>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D12"/>
  <sheetViews>
    <sheetView workbookViewId="0" topLeftCell="A1">
      <selection activeCell="A1" sqref="A1"/>
    </sheetView>
  </sheetViews>
  <sheetFormatPr defaultColWidth="9.140625" defaultRowHeight="12.75"/>
  <sheetData>
    <row r="1" ht="12.75">
      <c r="A1" s="1" t="s">
        <v>202</v>
      </c>
    </row>
    <row r="2" ht="12.75">
      <c r="A2" t="s">
        <v>203</v>
      </c>
    </row>
    <row r="4" spans="1:4" ht="12.75">
      <c r="A4" s="2" t="s">
        <v>204</v>
      </c>
      <c r="B4" s="2" t="s">
        <v>191</v>
      </c>
      <c r="C4" s="2" t="s">
        <v>174</v>
      </c>
      <c r="D4" s="2" t="s">
        <v>205</v>
      </c>
    </row>
    <row r="5" spans="1:4" ht="12.75">
      <c r="A5" s="2" t="s">
        <v>206</v>
      </c>
      <c r="B5" t="s">
        <v>207</v>
      </c>
      <c r="C5" t="s">
        <v>208</v>
      </c>
      <c r="D5" t="s">
        <v>209</v>
      </c>
    </row>
    <row r="6" spans="1:4" ht="12.75">
      <c r="A6" s="2" t="s">
        <v>210</v>
      </c>
      <c r="B6" t="s">
        <v>211</v>
      </c>
      <c r="C6" t="s">
        <v>212</v>
      </c>
      <c r="D6" t="s">
        <v>213</v>
      </c>
    </row>
    <row r="7" spans="1:4" ht="12.75">
      <c r="A7" s="2" t="s">
        <v>214</v>
      </c>
      <c r="B7" t="s">
        <v>215</v>
      </c>
      <c r="C7" t="s">
        <v>216</v>
      </c>
      <c r="D7" t="s">
        <v>217</v>
      </c>
    </row>
    <row r="8" spans="1:4" ht="12.75">
      <c r="A8" s="2" t="s">
        <v>218</v>
      </c>
      <c r="B8" t="s">
        <v>219</v>
      </c>
      <c r="C8" t="s">
        <v>220</v>
      </c>
      <c r="D8" t="s">
        <v>221</v>
      </c>
    </row>
    <row r="9" spans="1:4" ht="12.75">
      <c r="A9" s="2" t="s">
        <v>222</v>
      </c>
      <c r="D9" s="2" t="s">
        <v>223</v>
      </c>
    </row>
    <row r="11" ht="12.75">
      <c r="A11" s="2" t="s">
        <v>224</v>
      </c>
    </row>
    <row r="12" ht="12.75">
      <c r="A12" s="2" t="s">
        <v>225</v>
      </c>
    </row>
  </sheetData>
  <mergeCells count="1">
    <mergeCell ref="A9:C9"/>
  </mergeCells>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I55"/>
  <sheetViews>
    <sheetView workbookViewId="0" topLeftCell="A1">
      <selection activeCell="A1" sqref="A1"/>
    </sheetView>
  </sheetViews>
  <sheetFormatPr defaultColWidth="9.140625" defaultRowHeight="12.75"/>
  <sheetData>
    <row r="1" ht="12.75">
      <c r="A1" s="1" t="s">
        <v>226</v>
      </c>
    </row>
    <row r="3" spans="1:3" ht="12.75">
      <c r="A3" s="2" t="s">
        <v>228</v>
      </c>
    </row>
    <row r="4" spans="1:3" ht="12.75">
      <c r="A4" s="2" t="s">
        <v>229</v>
      </c>
      <c r="C4" t="s">
        <v>230</v>
      </c>
    </row>
    <row r="5" spans="1:3" ht="12.75">
      <c r="A5" s="2" t="s">
        <v>231</v>
      </c>
      <c r="C5" t="s">
        <v>232</v>
      </c>
    </row>
    <row r="6" spans="1:3" ht="12.75">
      <c r="A6" s="2" t="s">
        <v>233</v>
      </c>
      <c r="C6" t="s">
        <v>234</v>
      </c>
    </row>
    <row r="7" spans="1:3" ht="12.75">
      <c r="A7" s="2" t="s">
        <v>235</v>
      </c>
      <c r="C7" t="s">
        <v>236</v>
      </c>
    </row>
    <row r="8" spans="1:3" ht="12.75">
      <c r="A8" s="2" t="s">
        <v>237</v>
      </c>
      <c r="C8" t="s">
        <v>114</v>
      </c>
    </row>
    <row r="9" spans="1:3" ht="12.75">
      <c r="A9" s="2" t="s">
        <v>238</v>
      </c>
      <c r="C9" t="s">
        <v>239</v>
      </c>
    </row>
    <row r="10" spans="1:3" ht="12.75">
      <c r="A10" s="2" t="s">
        <v>240</v>
      </c>
      <c r="C10" t="s">
        <v>241</v>
      </c>
    </row>
    <row r="11" spans="1:3" ht="12.75">
      <c r="A11" s="2" t="s">
        <v>242</v>
      </c>
      <c r="C11" t="s">
        <v>243</v>
      </c>
    </row>
    <row r="12" spans="1:3" ht="12.75">
      <c r="A12" s="2" t="s">
        <v>244</v>
      </c>
      <c r="C12" t="s">
        <v>245</v>
      </c>
    </row>
    <row r="13" spans="1:3" ht="12.75">
      <c r="A13" s="2" t="s">
        <v>246</v>
      </c>
      <c r="C13" t="s">
        <v>247</v>
      </c>
    </row>
    <row r="16" ht="12.75">
      <c r="A16" s="3" t="s">
        <v>248</v>
      </c>
    </row>
    <row r="17" spans="1:7" ht="12.75">
      <c r="A17" s="2" t="s">
        <v>249</v>
      </c>
      <c r="C17" s="2" t="s">
        <v>250</v>
      </c>
      <c r="E17" s="2" t="s">
        <v>251</v>
      </c>
      <c r="G17" s="2" t="s">
        <v>252</v>
      </c>
    </row>
    <row r="18" spans="1:7" ht="12.75">
      <c r="A18" t="s">
        <v>253</v>
      </c>
      <c r="C18" t="s">
        <v>254</v>
      </c>
      <c r="E18" t="s">
        <v>255</v>
      </c>
      <c r="G18" t="s">
        <v>256</v>
      </c>
    </row>
    <row r="20" ht="12.75">
      <c r="A20" s="3" t="s">
        <v>257</v>
      </c>
    </row>
    <row r="21" spans="1:7" ht="12.75">
      <c r="A21" s="2" t="s">
        <v>249</v>
      </c>
      <c r="C21" s="2" t="s">
        <v>250</v>
      </c>
      <c r="E21" s="2" t="s">
        <v>251</v>
      </c>
      <c r="G21" s="2" t="s">
        <v>252</v>
      </c>
    </row>
    <row r="23" spans="1:7" ht="12.75">
      <c r="A23" t="s">
        <v>253</v>
      </c>
      <c r="C23" t="s">
        <v>254</v>
      </c>
      <c r="E23" t="s">
        <v>255</v>
      </c>
      <c r="G23" t="s">
        <v>256</v>
      </c>
    </row>
    <row r="26" ht="12.75">
      <c r="A26" s="3" t="s">
        <v>258</v>
      </c>
    </row>
    <row r="27" ht="12.75">
      <c r="A27" s="2" t="s">
        <v>259</v>
      </c>
    </row>
    <row r="29" ht="12.75">
      <c r="A29" s="2" t="s">
        <v>260</v>
      </c>
    </row>
    <row r="30" spans="1:9" ht="12.75">
      <c r="A30" t="s">
        <v>261</v>
      </c>
      <c r="I30" t="s">
        <v>262</v>
      </c>
    </row>
    <row r="31" spans="1:9" ht="12.75">
      <c r="A31" t="s">
        <v>263</v>
      </c>
      <c r="I31" t="s">
        <v>262</v>
      </c>
    </row>
    <row r="32" spans="1:9" ht="12.75">
      <c r="A32" t="s">
        <v>264</v>
      </c>
      <c r="I32" t="s">
        <v>262</v>
      </c>
    </row>
    <row r="33" spans="1:9" ht="12.75">
      <c r="A33" t="s">
        <v>265</v>
      </c>
      <c r="I33" t="s">
        <v>266</v>
      </c>
    </row>
    <row r="34" ht="12.75">
      <c r="A34" s="2" t="s">
        <v>267</v>
      </c>
    </row>
    <row r="35" spans="1:9" ht="12.75">
      <c r="A35" t="s">
        <v>268</v>
      </c>
      <c r="I35" t="s">
        <v>269</v>
      </c>
    </row>
    <row r="36" spans="1:9" ht="12.75">
      <c r="A36" t="s">
        <v>270</v>
      </c>
      <c r="I36" t="s">
        <v>262</v>
      </c>
    </row>
    <row r="37" spans="1:9" ht="12.75">
      <c r="A37" t="s">
        <v>271</v>
      </c>
      <c r="I37" t="s">
        <v>262</v>
      </c>
    </row>
    <row r="38" spans="1:9" ht="12.75">
      <c r="A38" t="s">
        <v>272</v>
      </c>
      <c r="I38" t="s">
        <v>273</v>
      </c>
    </row>
    <row r="39" spans="1:9" ht="12.75">
      <c r="A39" t="s">
        <v>274</v>
      </c>
      <c r="I39" t="s">
        <v>111</v>
      </c>
    </row>
    <row r="40" spans="1:9" ht="12.75">
      <c r="A40" t="s">
        <v>275</v>
      </c>
      <c r="I40" t="s">
        <v>262</v>
      </c>
    </row>
    <row r="41" spans="1:9" ht="12.75">
      <c r="A41" t="s">
        <v>276</v>
      </c>
      <c r="I41" t="s">
        <v>262</v>
      </c>
    </row>
    <row r="42" spans="1:9" ht="12.75">
      <c r="A42" t="s">
        <v>277</v>
      </c>
      <c r="I42" t="s">
        <v>262</v>
      </c>
    </row>
    <row r="43" spans="1:9" ht="12.75">
      <c r="A43" t="s">
        <v>278</v>
      </c>
      <c r="I43" t="s">
        <v>262</v>
      </c>
    </row>
    <row r="44" spans="1:9" ht="12.75">
      <c r="A44" t="s">
        <v>279</v>
      </c>
      <c r="I44" t="s">
        <v>262</v>
      </c>
    </row>
    <row r="45" spans="1:9" ht="12.75">
      <c r="A45" t="s">
        <v>280</v>
      </c>
      <c r="I45" t="s">
        <v>262</v>
      </c>
    </row>
    <row r="46" spans="1:9" ht="12.75">
      <c r="A46" t="s">
        <v>281</v>
      </c>
      <c r="I46" t="s">
        <v>282</v>
      </c>
    </row>
    <row r="48" spans="1:3" ht="12.75">
      <c r="A48" s="2" t="s">
        <v>283</v>
      </c>
      <c r="C48" t="s">
        <v>284</v>
      </c>
    </row>
    <row r="51" ht="12.75">
      <c r="A51" s="3" t="s">
        <v>285</v>
      </c>
    </row>
    <row r="52" spans="1:5" ht="12.75">
      <c r="A52" s="2" t="s">
        <v>249</v>
      </c>
      <c r="C52" s="2" t="s">
        <v>250</v>
      </c>
      <c r="E52" s="2" t="s">
        <v>286</v>
      </c>
    </row>
    <row r="53" spans="1:5" ht="12.75">
      <c r="A53" t="s">
        <v>287</v>
      </c>
      <c r="C53" t="s">
        <v>288</v>
      </c>
      <c r="E53" t="s">
        <v>289</v>
      </c>
    </row>
    <row r="54" spans="1:5" ht="12.75">
      <c r="A54" t="s">
        <v>290</v>
      </c>
      <c r="C54" t="s">
        <v>291</v>
      </c>
      <c r="E54" t="s">
        <v>292</v>
      </c>
    </row>
    <row r="55" spans="1:5" ht="12.75">
      <c r="A55" t="s">
        <v>293</v>
      </c>
      <c r="C55" t="s">
        <v>294</v>
      </c>
      <c r="E55" t="s">
        <v>295</v>
      </c>
    </row>
  </sheetData>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