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Riepilogo" sheetId="1" r:id="rId1"/>
    <sheet name="Commenti Organi di Controllo" sheetId="2" r:id="rId2"/>
    <sheet name="Riepilogo Triennio" sheetId="3" r:id="rId3"/>
    <sheet name="Spese Medie ProCapite" sheetId="4" r:id="rId4"/>
    <sheet name="Giorni Medi Assenza" sheetId="5" r:id="rId5"/>
    <sheet name="Personale Flessibile" sheetId="6" r:id="rId6"/>
    <sheet name="SI_1" sheetId="7" r:id="rId7"/>
    <sheet name="SICI" sheetId="8" r:id="rId8"/>
    <sheet name="t1" sheetId="9" r:id="rId9"/>
    <sheet name="t2" sheetId="10" r:id="rId10"/>
    <sheet name="t2a" sheetId="11" r:id="rId11"/>
    <sheet name="t3" sheetId="12" r:id="rId12"/>
    <sheet name="t4" sheetId="13" r:id="rId13"/>
    <sheet name="t5" sheetId="14" r:id="rId14"/>
    <sheet name="t6" sheetId="15" r:id="rId15"/>
    <sheet name="t7" sheetId="16" r:id="rId16"/>
    <sheet name="t8" sheetId="17" r:id="rId17"/>
    <sheet name="t9" sheetId="18" r:id="rId18"/>
    <sheet name="t11" sheetId="19" r:id="rId19"/>
    <sheet name="t12" sheetId="20" r:id="rId20"/>
    <sheet name="t13" sheetId="21" r:id="rId21"/>
    <sheet name="t14" sheetId="22" r:id="rId22"/>
    <sheet name="t15" sheetId="23" r:id="rId23"/>
    <sheet name="SchedaRiconciliazione" sheetId="24" r:id="rId24"/>
  </sheets>
  <calcPr calcId="144525"/>
</workbook>
</file>

<file path=xl/calcChain.xml><?xml version="1.0" encoding="utf-8"?>
<calcChain xmlns="http://schemas.openxmlformats.org/spreadsheetml/2006/main">
  <c r="B12" i="3" l="1"/>
  <c r="C12" i="3"/>
  <c r="D12" i="3"/>
  <c r="E12" i="3"/>
  <c r="F12" i="3"/>
  <c r="G12" i="3"/>
  <c r="H12" i="3"/>
  <c r="I12" i="3"/>
  <c r="J12" i="3"/>
  <c r="K12" i="3"/>
  <c r="L12" i="3"/>
  <c r="M12" i="3"/>
  <c r="H14" i="3"/>
  <c r="I14" i="3"/>
  <c r="J14" i="3"/>
  <c r="H10" i="9"/>
  <c r="H27" i="9" s="1"/>
  <c r="I10" i="9"/>
  <c r="J10" i="9"/>
  <c r="H11" i="9"/>
  <c r="I11" i="9"/>
  <c r="J11" i="9" s="1"/>
  <c r="H12" i="9"/>
  <c r="I12" i="9"/>
  <c r="J12" i="9"/>
  <c r="H13" i="9"/>
  <c r="I13" i="9"/>
  <c r="J13" i="9" s="1"/>
  <c r="H14" i="9"/>
  <c r="I14" i="9"/>
  <c r="J14" i="9"/>
  <c r="H15" i="9"/>
  <c r="I15" i="9"/>
  <c r="J15" i="9" s="1"/>
  <c r="H16" i="9"/>
  <c r="I16" i="9"/>
  <c r="J16" i="9"/>
  <c r="H17" i="9"/>
  <c r="I17" i="9"/>
  <c r="J17" i="9" s="1"/>
  <c r="H18" i="9"/>
  <c r="I18" i="9"/>
  <c r="J18" i="9"/>
  <c r="H19" i="9"/>
  <c r="I19" i="9"/>
  <c r="J19" i="9" s="1"/>
  <c r="H20" i="9"/>
  <c r="I20" i="9"/>
  <c r="J20" i="9"/>
  <c r="H21" i="9"/>
  <c r="I21" i="9"/>
  <c r="J21" i="9" s="1"/>
  <c r="H22" i="9"/>
  <c r="I22" i="9"/>
  <c r="J22" i="9"/>
  <c r="H23" i="9"/>
  <c r="I23" i="9"/>
  <c r="J23" i="9" s="1"/>
  <c r="H24" i="9"/>
  <c r="I24" i="9"/>
  <c r="J24" i="9"/>
  <c r="H25" i="9"/>
  <c r="I25" i="9"/>
  <c r="J25" i="9" s="1"/>
  <c r="H26" i="9"/>
  <c r="I26" i="9"/>
  <c r="J26" i="9"/>
  <c r="B27" i="9"/>
  <c r="C27" i="9"/>
  <c r="D27" i="9"/>
  <c r="E27" i="9"/>
  <c r="F27" i="9"/>
  <c r="G27" i="9"/>
  <c r="I27" i="9"/>
  <c r="T7" i="19"/>
  <c r="T8" i="19"/>
  <c r="T9" i="19"/>
  <c r="T10" i="19"/>
  <c r="T11" i="19"/>
  <c r="T12" i="19"/>
  <c r="T13" i="19"/>
  <c r="T14" i="19"/>
  <c r="T15" i="19"/>
  <c r="T16" i="19"/>
  <c r="T17" i="19"/>
  <c r="T18" i="19"/>
  <c r="T19" i="19"/>
  <c r="T20" i="19"/>
  <c r="T21" i="19"/>
  <c r="T22" i="19"/>
  <c r="T23" i="19"/>
  <c r="T24" i="19"/>
  <c r="B25" i="19"/>
  <c r="C25" i="19"/>
  <c r="D25" i="19"/>
  <c r="E25" i="19"/>
  <c r="F25" i="19"/>
  <c r="G25" i="19"/>
  <c r="H25" i="19"/>
  <c r="I25" i="19"/>
  <c r="J25" i="19"/>
  <c r="K25" i="19"/>
  <c r="L25" i="19"/>
  <c r="M25" i="19"/>
  <c r="N25" i="19"/>
  <c r="O25" i="19"/>
  <c r="P25" i="19"/>
  <c r="Q25" i="19"/>
  <c r="R25" i="19"/>
  <c r="S25" i="19"/>
  <c r="T25" i="19"/>
  <c r="K7" i="20"/>
  <c r="K8" i="20"/>
  <c r="K28" i="20" s="1"/>
  <c r="K9" i="20"/>
  <c r="K10" i="20"/>
  <c r="K11" i="20"/>
  <c r="K12" i="20"/>
  <c r="K13" i="20"/>
  <c r="K14" i="20"/>
  <c r="K15" i="20"/>
  <c r="K16" i="20"/>
  <c r="K17" i="20"/>
  <c r="K18" i="20"/>
  <c r="K19" i="20"/>
  <c r="K20" i="20"/>
  <c r="K21" i="20"/>
  <c r="K22" i="20"/>
  <c r="K23" i="20"/>
  <c r="K24" i="20"/>
  <c r="K25" i="20"/>
  <c r="K26" i="20"/>
  <c r="K27" i="20"/>
  <c r="B28" i="20"/>
  <c r="C28" i="20"/>
  <c r="D28" i="20"/>
  <c r="E28" i="20"/>
  <c r="F28" i="20"/>
  <c r="G28" i="20"/>
  <c r="H28" i="20"/>
  <c r="I28" i="20"/>
  <c r="J28" i="20"/>
  <c r="B28" i="21"/>
  <c r="C28" i="21"/>
  <c r="D28" i="21"/>
  <c r="E28" i="21"/>
  <c r="F28" i="21"/>
  <c r="G28" i="21"/>
  <c r="H28" i="21"/>
  <c r="I28" i="21"/>
  <c r="B51" i="21"/>
  <c r="C51" i="21"/>
  <c r="D51" i="21"/>
  <c r="E51" i="21"/>
  <c r="F51" i="21"/>
  <c r="G51" i="21"/>
  <c r="H51" i="21"/>
  <c r="I51" i="21"/>
  <c r="J51" i="21"/>
  <c r="K51" i="21"/>
  <c r="L51" i="21"/>
  <c r="M51" i="21"/>
  <c r="N51" i="21"/>
  <c r="O51" i="21"/>
  <c r="B56" i="21"/>
  <c r="C56" i="21"/>
  <c r="D56" i="21"/>
  <c r="E56" i="21"/>
  <c r="B57" i="21"/>
  <c r="C57" i="21"/>
  <c r="D57" i="21"/>
  <c r="E57" i="21"/>
  <c r="B58" i="21"/>
  <c r="C58" i="21"/>
  <c r="D58" i="21"/>
  <c r="E58" i="21"/>
  <c r="B59" i="21"/>
  <c r="C59" i="21"/>
  <c r="D59" i="21"/>
  <c r="E59" i="21"/>
  <c r="B60" i="21"/>
  <c r="C60" i="21"/>
  <c r="D60" i="21"/>
  <c r="E60" i="21"/>
  <c r="B61" i="21"/>
  <c r="C61" i="21"/>
  <c r="D61" i="21"/>
  <c r="E61" i="21"/>
  <c r="B62" i="21"/>
  <c r="C62" i="21"/>
  <c r="D62" i="21"/>
  <c r="E62" i="21"/>
  <c r="B63" i="21"/>
  <c r="C63" i="21"/>
  <c r="D63" i="21"/>
  <c r="E63" i="21"/>
  <c r="B64" i="21"/>
  <c r="C64" i="21"/>
  <c r="D64" i="21"/>
  <c r="E64" i="21"/>
  <c r="B65" i="21"/>
  <c r="C65" i="21"/>
  <c r="D65" i="21"/>
  <c r="E65" i="21"/>
  <c r="B66" i="21"/>
  <c r="C66" i="21"/>
  <c r="D66" i="21"/>
  <c r="E66" i="21"/>
  <c r="B67" i="21"/>
  <c r="C67" i="21"/>
  <c r="D67" i="21"/>
  <c r="E67" i="21"/>
  <c r="B68" i="21"/>
  <c r="C68" i="21"/>
  <c r="D68" i="21"/>
  <c r="E68" i="21"/>
  <c r="B69" i="21"/>
  <c r="C69" i="21"/>
  <c r="D69" i="21"/>
  <c r="E69" i="21"/>
  <c r="B70" i="21"/>
  <c r="C70" i="21"/>
  <c r="D70" i="21"/>
  <c r="E70" i="21"/>
  <c r="B71" i="21"/>
  <c r="C71" i="21"/>
  <c r="D71" i="21"/>
  <c r="E71" i="21"/>
  <c r="B72" i="21"/>
  <c r="C72" i="21"/>
  <c r="D72" i="21"/>
  <c r="E72" i="21"/>
  <c r="B73" i="21"/>
  <c r="C73" i="21"/>
  <c r="D73" i="21"/>
  <c r="E73" i="21"/>
  <c r="B74" i="21"/>
  <c r="C74" i="21"/>
  <c r="D74" i="21"/>
  <c r="E74" i="21"/>
  <c r="B75" i="21"/>
  <c r="C75" i="21"/>
  <c r="D75" i="21"/>
  <c r="E75" i="21"/>
  <c r="B76" i="21"/>
  <c r="C76" i="21"/>
  <c r="D76" i="21"/>
  <c r="E76" i="21"/>
  <c r="E77" i="21"/>
  <c r="B34" i="23"/>
  <c r="C34" i="23"/>
  <c r="B87" i="23"/>
  <c r="C87" i="23"/>
  <c r="C8" i="13"/>
  <c r="C12" i="13"/>
  <c r="C16" i="13"/>
  <c r="C20" i="13"/>
  <c r="C24" i="13"/>
  <c r="C28" i="13"/>
  <c r="R7" i="14"/>
  <c r="R8" i="14"/>
  <c r="R11" i="14" s="1"/>
  <c r="R9" i="14"/>
  <c r="R10" i="14"/>
  <c r="B11" i="14"/>
  <c r="C11" i="14"/>
  <c r="D11" i="14"/>
  <c r="E11" i="14"/>
  <c r="F11" i="14"/>
  <c r="G11" i="14"/>
  <c r="H11" i="14"/>
  <c r="I11" i="14"/>
  <c r="J11" i="14"/>
  <c r="K11" i="14"/>
  <c r="L11" i="14"/>
  <c r="M11" i="14"/>
  <c r="N11" i="14"/>
  <c r="O11" i="14"/>
  <c r="P11" i="14"/>
  <c r="Q11" i="14"/>
  <c r="T7" i="15"/>
  <c r="T8" i="15" s="1"/>
  <c r="B8" i="15"/>
  <c r="C8" i="15"/>
  <c r="D8" i="15"/>
  <c r="E8" i="15"/>
  <c r="F8" i="15"/>
  <c r="G8" i="15"/>
  <c r="H8" i="15"/>
  <c r="I8" i="15"/>
  <c r="J8" i="15"/>
  <c r="K8" i="15"/>
  <c r="L8" i="15"/>
  <c r="M8" i="15"/>
  <c r="N8" i="15"/>
  <c r="O8" i="15"/>
  <c r="P8" i="15"/>
  <c r="Q8" i="15"/>
  <c r="R8" i="15"/>
  <c r="S8" i="15"/>
  <c r="V7" i="16"/>
  <c r="V24" i="16" s="1"/>
  <c r="V8" i="16"/>
  <c r="V9" i="16"/>
  <c r="V10" i="16"/>
  <c r="V11" i="16"/>
  <c r="V12" i="16"/>
  <c r="V13" i="16"/>
  <c r="V14" i="16"/>
  <c r="V15" i="16"/>
  <c r="V16" i="16"/>
  <c r="V17" i="16"/>
  <c r="V18" i="16"/>
  <c r="V19" i="16"/>
  <c r="V20" i="16"/>
  <c r="V21" i="16"/>
  <c r="V22" i="16"/>
  <c r="V23" i="16"/>
  <c r="B24" i="16"/>
  <c r="C24" i="16"/>
  <c r="D24" i="16"/>
  <c r="E24" i="16"/>
  <c r="F24" i="16"/>
  <c r="G24" i="16"/>
  <c r="H24" i="16"/>
  <c r="I24" i="16"/>
  <c r="J24" i="16"/>
  <c r="K24" i="16"/>
  <c r="L24" i="16"/>
  <c r="M24" i="16"/>
  <c r="N24" i="16"/>
  <c r="O24" i="16"/>
  <c r="P24" i="16"/>
  <c r="Q24" i="16"/>
  <c r="R24" i="16"/>
  <c r="S24" i="16"/>
  <c r="T24" i="16"/>
  <c r="U24" i="16"/>
  <c r="Z7" i="17"/>
  <c r="Z24" i="17" s="1"/>
  <c r="Z8" i="17"/>
  <c r="Z9" i="17"/>
  <c r="Z10" i="17"/>
  <c r="Z11" i="17"/>
  <c r="Z12" i="17"/>
  <c r="Z13" i="17"/>
  <c r="Z14" i="17"/>
  <c r="Z15" i="17"/>
  <c r="Z16" i="17"/>
  <c r="Z17" i="17"/>
  <c r="Z18" i="17"/>
  <c r="Z19" i="17"/>
  <c r="Z20" i="17"/>
  <c r="Z21" i="17"/>
  <c r="Z22" i="17"/>
  <c r="Z23" i="17"/>
  <c r="B24" i="17"/>
  <c r="C24" i="17"/>
  <c r="D24" i="17"/>
  <c r="E24" i="17"/>
  <c r="F24" i="17"/>
  <c r="G24" i="17"/>
  <c r="H24" i="17"/>
  <c r="I24" i="17"/>
  <c r="J24" i="17"/>
  <c r="K24" i="17"/>
  <c r="L24" i="17"/>
  <c r="M24" i="17"/>
  <c r="N24" i="17"/>
  <c r="O24" i="17"/>
  <c r="P24" i="17"/>
  <c r="Q24" i="17"/>
  <c r="R24" i="17"/>
  <c r="S24" i="17"/>
  <c r="T24" i="17"/>
  <c r="U24" i="17"/>
  <c r="V24" i="17"/>
  <c r="W24" i="17"/>
  <c r="X24" i="17"/>
  <c r="Y24" i="17"/>
  <c r="N7" i="18"/>
  <c r="N24" i="18" s="1"/>
  <c r="N8" i="18"/>
  <c r="N9" i="18"/>
  <c r="N10" i="18"/>
  <c r="N11" i="18"/>
  <c r="N12" i="18"/>
  <c r="N13" i="18"/>
  <c r="N14" i="18"/>
  <c r="N15" i="18"/>
  <c r="N16" i="18"/>
  <c r="N17" i="18"/>
  <c r="N18" i="18"/>
  <c r="N19" i="18"/>
  <c r="N20" i="18"/>
  <c r="N21" i="18"/>
  <c r="N22" i="18"/>
  <c r="N23" i="18"/>
  <c r="B24" i="18"/>
  <c r="C24" i="18"/>
  <c r="D24" i="18"/>
  <c r="E24" i="18"/>
  <c r="F24" i="18"/>
  <c r="G24" i="18"/>
  <c r="H24" i="18"/>
  <c r="I24" i="18"/>
  <c r="J24" i="18"/>
  <c r="K24" i="18"/>
  <c r="L24" i="18"/>
  <c r="M24" i="18"/>
  <c r="J27" i="9" l="1"/>
</calcChain>
</file>

<file path=xl/sharedStrings.xml><?xml version="1.0" encoding="utf-8"?>
<sst xmlns="http://schemas.openxmlformats.org/spreadsheetml/2006/main" count="1363" uniqueCount="644">
  <si>
    <t>Stampa  Intero Modello  in data : 24/7/2020</t>
  </si>
  <si>
    <t xml:space="preserve">Tipo Rilevazione : </t>
  </si>
  <si>
    <t>CONSUNTIVAZIONE SPESE</t>
  </si>
  <si>
    <t xml:space="preserve">Anno : </t>
  </si>
  <si>
    <t>2019</t>
  </si>
  <si>
    <t xml:space="preserve">Tipo Istituzione : </t>
  </si>
  <si>
    <t>CAMERE DI COMMERCIO INDUSTRIA ARTIGIANATO E AGRICOLTURA</t>
  </si>
  <si>
    <t xml:space="preserve">Istituzione : </t>
  </si>
  <si>
    <t>9732 - CAMERA DI COMMERCIO DI FIRENZE</t>
  </si>
  <si>
    <t xml:space="preserve">Contratto : </t>
  </si>
  <si>
    <t>REGIONI E AUT.LOC. (CCNL NAZ.)</t>
  </si>
  <si>
    <t/>
  </si>
  <si>
    <t>T1</t>
  </si>
  <si>
    <t>T1a</t>
  </si>
  <si>
    <t>T1b</t>
  </si>
  <si>
    <t>T1c</t>
  </si>
  <si>
    <t>T1cbis</t>
  </si>
  <si>
    <t>T1d</t>
  </si>
  <si>
    <t>T1e</t>
  </si>
  <si>
    <t>T1f</t>
  </si>
  <si>
    <t>T1g</t>
  </si>
  <si>
    <t>T1sd</t>
  </si>
  <si>
    <t>T2</t>
  </si>
  <si>
    <t>T2a</t>
  </si>
  <si>
    <t>T3</t>
  </si>
  <si>
    <t>T4</t>
  </si>
  <si>
    <t>T5</t>
  </si>
  <si>
    <t>T6</t>
  </si>
  <si>
    <t>T7</t>
  </si>
  <si>
    <t>T8</t>
  </si>
  <si>
    <t>T9</t>
  </si>
  <si>
    <t>T10</t>
  </si>
  <si>
    <t>T11</t>
  </si>
  <si>
    <t>T12</t>
  </si>
  <si>
    <t>T13</t>
  </si>
  <si>
    <t>T14</t>
  </si>
  <si>
    <t>T15</t>
  </si>
  <si>
    <t>S1</t>
  </si>
  <si>
    <t>S1A</t>
  </si>
  <si>
    <t>SICI</t>
  </si>
  <si>
    <t>Tab.Ric.</t>
  </si>
  <si>
    <t>Tenute all'invio</t>
  </si>
  <si>
    <t>X</t>
  </si>
  <si>
    <t>Dichiarate</t>
  </si>
  <si>
    <t>Inviate</t>
  </si>
  <si>
    <t>Il Modello inviato risulta certificato in data : 18/07/2020</t>
  </si>
  <si>
    <t>Il Modello inviato è stato certificato la prima volta in data : 18/07/2020</t>
  </si>
  <si>
    <t>Riepilogo Anomalie</t>
  </si>
  <si>
    <t>NSIS</t>
  </si>
  <si>
    <t>SQ1</t>
  </si>
  <si>
    <t>SQ2</t>
  </si>
  <si>
    <t>SQ3</t>
  </si>
  <si>
    <t>SQ4</t>
  </si>
  <si>
    <t>SQ5</t>
  </si>
  <si>
    <t>SQ6</t>
  </si>
  <si>
    <t>SQ7</t>
  </si>
  <si>
    <t>SQ8</t>
  </si>
  <si>
    <t>SQ9</t>
  </si>
  <si>
    <t>SQ10</t>
  </si>
  <si>
    <t>Stato</t>
  </si>
  <si>
    <t>-</t>
  </si>
  <si>
    <t>NO</t>
  </si>
  <si>
    <t>IN1</t>
  </si>
  <si>
    <t>IN2</t>
  </si>
  <si>
    <t>IN3</t>
  </si>
  <si>
    <t>IN4</t>
  </si>
  <si>
    <t>IN5</t>
  </si>
  <si>
    <t>IN6</t>
  </si>
  <si>
    <t>IN7</t>
  </si>
  <si>
    <t>IN8</t>
  </si>
  <si>
    <t>IN9</t>
  </si>
  <si>
    <t>IN10</t>
  </si>
  <si>
    <t>IN11</t>
  </si>
  <si>
    <t>IN12</t>
  </si>
  <si>
    <t>IN13</t>
  </si>
  <si>
    <t>IN14</t>
  </si>
  <si>
    <t>IN15</t>
  </si>
  <si>
    <t>IN16</t>
  </si>
  <si>
    <t>IN17</t>
  </si>
  <si>
    <t>GP</t>
  </si>
  <si>
    <t>Qualora presenti, il dettaglio delle anomalie e delle giustificazioni addotte dall'amministrazione alle incongruenze è riportato nel "PDF delle anomalie" che dovrà essere presentato all'Organo di controllo contestualmente al presente modello del Conto annuale</t>
  </si>
  <si>
    <t xml:space="preserve">
"Giustificazione presente" se lo stato ha valore GP;
</t>
  </si>
  <si>
    <t xml:space="preserve">"Accettata con riserva" se lo stato ha valore GR;
</t>
  </si>
  <si>
    <t xml:space="preserve">"Accettata" se lo stato ha valore GA;
</t>
  </si>
  <si>
    <t xml:space="preserve">"Non applicabile per il contratto corrente" se lo stato ha valore "-";
</t>
  </si>
  <si>
    <t>Commenti Organi Di Controllo</t>
  </si>
  <si>
    <t xml:space="preserve">Data sottoscrizione del modello da parte del presidente dell'Organo di Controllo interno: </t>
  </si>
  <si>
    <t>23/07/2020</t>
  </si>
  <si>
    <t xml:space="preserve">Commento: </t>
  </si>
  <si>
    <t>In riferimento alla circolare MEF n. 16 del 15.06.2020, conto annuale 2019, recante disposizioni in materia di rilevazione prevista dal titolo V del decreto legislativo 30 marzo 2001, n. 165, i sottoscritti componenti del Collegio dei Revisori, prendono atto:_x000D_
-	che, ai sensi della predetta circolare, è prevista la redazione della Tabella di Riconciliazione tra i dati SICO e quelli SIOPE finalizzata a raffrontare i relativi importi di spesa/costo;_x000D_
-	che, come esplicita la citata circolare l'allineamento dei codici sconta necessariamente delle approssimazioni legate alle differenti definizioni usate nei due sistemi; _x000D_
-	che dall'esame della Tabella, nonché dalle informazioni fornite dall'Ente, risulta che la differenza tra il totale Generale di SICO al netto dei rimborsi (euro 6.263.705) e l'importo dei dati SIOPE (euro 4.584.444) è pari a euro 1.679.261 come riconciliato nella colonna Note,_x000D_
-	lo scrivente Collegio esprime parere favorevole in ordine ai dati riportati nella Tabella di Riconciliazione oggetto di esame.</t>
  </si>
  <si>
    <t>Personale a tempo indeterminato (Tab.1) - Dati riepilogativi dell'ultimo triennio</t>
  </si>
  <si>
    <t xml:space="preserve">Gli aggiornamenti dei prospetti del riepilogo triennale saranno visibili dal giorno successivo a quello di salvataggio delle tabelle. </t>
  </si>
  <si>
    <t>Data ultimo aggiornamento dei valori calcolati: 24/07/2020 02:00:49</t>
  </si>
  <si>
    <t>Gli aggiornamenti dei prospetti del riepilogo triennale vengono effettuati solo per gli ultimi 3 anni di rilevazione</t>
  </si>
  <si>
    <t>Personale a tempo indeterminato al 31.12 (Tab. 1)</t>
  </si>
  <si>
    <t>Numero Mensilità / 12</t>
  </si>
  <si>
    <t>Spese per retribuzioni lorde (Tab. 12+13)</t>
  </si>
  <si>
    <t>di cui arretrati anni precedenti (Tab. 12+13)</t>
  </si>
  <si>
    <t>2017</t>
  </si>
  <si>
    <t>2018</t>
  </si>
  <si>
    <t>DIRETTORI GENERALI</t>
  </si>
  <si>
    <t xml:space="preserve">DIRIGENTI </t>
  </si>
  <si>
    <t>CATEGORIA D</t>
  </si>
  <si>
    <t>CATEGORIA C</t>
  </si>
  <si>
    <t>CATEGORIA B</t>
  </si>
  <si>
    <t>Totale</t>
  </si>
  <si>
    <t>Tabella 14</t>
  </si>
  <si>
    <t>Totale costo annuo del lavoro(Tab. 12+13+14)</t>
  </si>
  <si>
    <t>Personale a tempo indeterminato (Tab.1) - Spese medie pro-capite annue in euro dell'ultimo triennio</t>
  </si>
  <si>
    <t>Mensilità/12</t>
  </si>
  <si>
    <t>Spese medie escluso arretrati a.p. (Tab. 12+13)</t>
  </si>
  <si>
    <t>Spese medie per competenze fisse escluso arretrati a.p. (Tab.12)</t>
  </si>
  <si>
    <t>Spese medie per competenze accessorie escluso arretrati a.p. (Tab.13)</t>
  </si>
  <si>
    <t>Valori medi per arretrati a.p. di Tab.12</t>
  </si>
  <si>
    <t>Valori medi per arretrati a.p. di Tab.13</t>
  </si>
  <si>
    <t>1</t>
  </si>
  <si>
    <t>2,34</t>
  </si>
  <si>
    <t>2</t>
  </si>
  <si>
    <t>2,08</t>
  </si>
  <si>
    <t>48,62</t>
  </si>
  <si>
    <t>47,45</t>
  </si>
  <si>
    <t>45,93</t>
  </si>
  <si>
    <t>67,8</t>
  </si>
  <si>
    <t>61,85</t>
  </si>
  <si>
    <t>56,96</t>
  </si>
  <si>
    <t>14</t>
  </si>
  <si>
    <t>13,17</t>
  </si>
  <si>
    <t>12,51</t>
  </si>
  <si>
    <t>133,76</t>
  </si>
  <si>
    <t>125,46</t>
  </si>
  <si>
    <t>118,47</t>
  </si>
  <si>
    <t>1. Le spese medie annue per ciascuna Categoria sono calcolate dividendo il totale delle spese delle qualifiche appartenenti alla categoria per le unità di riferimento (mensilità della tabella 12 / 12) della stessa categoria.</t>
  </si>
  <si>
    <t>2. Le Spese medie annue per Istituzione sono calcolate come la somma su tutte le categorie del prodotto di ciascun valore medio * mensilità/12 divisa per il totale delle mensilità/12 sommate su tutte le categorie dell'Istituzione.</t>
  </si>
  <si>
    <t>n.c: non calcolabile per mancanza di mensilità attribuite alla categoria</t>
  </si>
  <si>
    <t>Giorni medi assenza  - Dati riepilogativi dell'ultimo triennio</t>
  </si>
  <si>
    <t>PERSONALE</t>
  </si>
  <si>
    <t>GIORNI ASSENZA MEDI ANNUI</t>
  </si>
  <si>
    <t>Presenti di riferimento</t>
  </si>
  <si>
    <t>Ferie</t>
  </si>
  <si>
    <t>Assenza malattia retribuita</t>
  </si>
  <si>
    <t>Altre assenze (meno formazione)</t>
  </si>
  <si>
    <t>Totale personale a t. indeterminato al 31.12  (Tab. 1) o Valore Medio (1)</t>
  </si>
  <si>
    <t>(1) Presenti di riferimento per determinare i gg di assenza: personale presente al 31.12 di tabella 1 - personale comandato/distaccato fuori ruolo, in esonero e in convenzione dell'amministrazione di tabella 3 + personale comandato/distaccato fuori ruolo esterno e in convenzione esterna di tabella 3</t>
  </si>
  <si>
    <t>n.c: non calcolabile per mancanza di presenti di riferimento</t>
  </si>
  <si>
    <t>Personale Flessibile (Tab.2 e SI1) - Dati riepilogativi dell'ultimo triennio</t>
  </si>
  <si>
    <t>PERSONALE (Tab.2 e SI1)</t>
  </si>
  <si>
    <t>Costo del lavoro (in euro)(Tab.14)</t>
  </si>
  <si>
    <t>Spese/costi medi pro-capite(in euro)</t>
  </si>
  <si>
    <t>Unità/n.contratti</t>
  </si>
  <si>
    <t>valori annui lordi</t>
  </si>
  <si>
    <t>Personale a tempo determinato</t>
  </si>
  <si>
    <t>Retribuzioni  come da tabella 14 codice P015</t>
  </si>
  <si>
    <t>valore medio</t>
  </si>
  <si>
    <t>L.S.U./L.P.U.</t>
  </si>
  <si>
    <t>Retribuzioni  come da tabella 14 codice P065</t>
  </si>
  <si>
    <t>Lavoratori Interinali</t>
  </si>
  <si>
    <t>Retribuzioni  come da tabella 14 codice L105+P062</t>
  </si>
  <si>
    <t>Con Contratti formazione lavoro</t>
  </si>
  <si>
    <t>Retribuzioni  come da tabella 14 codice P016</t>
  </si>
  <si>
    <t>N. contratti co.co.co (SI1)</t>
  </si>
  <si>
    <t>Oneri per co.co.co. (Tab. 14: L108)</t>
  </si>
  <si>
    <t>valore medio riferito ai contratti di cococo attivi nell'anno</t>
  </si>
  <si>
    <t>N. incarichi di studio/ricerca e di consulenza (SI1)</t>
  </si>
  <si>
    <t>Oneri per incarichi di studio/ricerca e di consulenza (Tab. 14: L109)</t>
  </si>
  <si>
    <t>valore medio riferito agli incarichi attivi nell'anno</t>
  </si>
  <si>
    <t>N. contratti per prestazioni professionali consistenti nella resa di servizi o adempimenti obbligatori per legge (SI1)</t>
  </si>
  <si>
    <t>Oneri per contratti resa servizi o adempimenti obbligatori per legge (Tab. 14: L115)</t>
  </si>
  <si>
    <t>Valore medio pro-capite della spesa non calcolabile se il personale di riferimento/contratti è uguale a zero</t>
  </si>
  <si>
    <t>Scheda Informativa 1</t>
  </si>
  <si>
    <t xml:space="preserve">Partita IVA : </t>
  </si>
  <si>
    <t xml:space="preserve">Codice Fiscale : </t>
  </si>
  <si>
    <t>80002690487</t>
  </si>
  <si>
    <t xml:space="preserve">Telefono : </t>
  </si>
  <si>
    <t>055239211</t>
  </si>
  <si>
    <t xml:space="preserve">Fax : </t>
  </si>
  <si>
    <t>0552392190</t>
  </si>
  <si>
    <t xml:space="preserve">Email : </t>
  </si>
  <si>
    <t>personale@fi.camcom.it</t>
  </si>
  <si>
    <t xml:space="preserve">Via : </t>
  </si>
  <si>
    <t>PIAZZA DEI GIUDICI</t>
  </si>
  <si>
    <t xml:space="preserve">Numero Civico : </t>
  </si>
  <si>
    <t>3</t>
  </si>
  <si>
    <t xml:space="preserve">C.A.P. : </t>
  </si>
  <si>
    <t>50122</t>
  </si>
  <si>
    <t xml:space="preserve">Città : </t>
  </si>
  <si>
    <t>FIRENZE</t>
  </si>
  <si>
    <t xml:space="preserve">Provincia : </t>
  </si>
  <si>
    <t>FI</t>
  </si>
  <si>
    <t xml:space="preserve">Codice Catastale : </t>
  </si>
  <si>
    <t>D612</t>
  </si>
  <si>
    <t xml:space="preserve">Indirizzo pagina web dell'ente : </t>
  </si>
  <si>
    <t>www.fi.camcom.it</t>
  </si>
  <si>
    <t>Responsabile del Procedimento Amministrativo di cui alla legge 7/8/90, N.241 Capo II</t>
  </si>
  <si>
    <t>Cognome</t>
  </si>
  <si>
    <t>Nome</t>
  </si>
  <si>
    <t>Telefono</t>
  </si>
  <si>
    <t>Fax</t>
  </si>
  <si>
    <t>EMail</t>
  </si>
  <si>
    <t>TESI</t>
  </si>
  <si>
    <t>MARIA</t>
  </si>
  <si>
    <t>0552392227</t>
  </si>
  <si>
    <t>0552392185</t>
  </si>
  <si>
    <t>maria.tesi@fi.camcom.it</t>
  </si>
  <si>
    <t>Referente da contattare</t>
  </si>
  <si>
    <t>Riepilogo Domande Presenti Nella Circolare</t>
  </si>
  <si>
    <t>I modelli debbono essere sottoscritti dai revisori dei conti</t>
  </si>
  <si>
    <t xml:space="preserve">Domande presenti in circolare : </t>
  </si>
  <si>
    <t>INDICARE IL NUMERO DI UNITÀ DI PERSONALE UTILIZZATO A QUALSIASI TITOLO (COMANDO O ALTRO) NELLE ATTIVITÀ ESTERNALIZZATE CON ESCLUSIONE DELLE UNITÀ EFFETTIVAMENTE CESSATE A SEGUITO DI ESTERNALIZZAZIONI.</t>
  </si>
  <si>
    <t xml:space="preserve"> </t>
  </si>
  <si>
    <t>INDICARE IL NUMERO DEI CONTRATTI DI COLLABORAZIONE COORDINATA E CONTINUATIVA.</t>
  </si>
  <si>
    <t>INDICARE IL NUMERO DEGLI INCARICHI LIBERO PROFESSIONALE, DI STUDIO, RICERCA E CONSULENZA.</t>
  </si>
  <si>
    <t>INDICARE IL NUMERO DI CONTRATTI PER PRESTAZIONI PROFESSIONALI CONSISTENTI NELLA RESA DI SERVIZI O ADEMPIMENTI OBBLIGATORI PER LEGGE.</t>
  </si>
  <si>
    <t>4</t>
  </si>
  <si>
    <t>Numero di unità di personale a tempo indeterminato che al 31/12 appartiene alle categorie protette</t>
  </si>
  <si>
    <t>INDICARE IL TOTALE DELLE SOMME TRATTENUTE AI DIPENDENTI NELL'ANNO DI RILEVAZIONE PER LE ASSENZE PER MALATTIA IN APPLICAZIONE DELL'ART. 71 DEL D.L. N. 112 DEL 25/06/2008 CONVERTITO IN L. 133/2008.</t>
  </si>
  <si>
    <t>1906</t>
  </si>
  <si>
    <t>QUANTI SONO I DIPENDENTI AL 31.12 IN ASPETTATIVA PER DOTTORATO DI RICERCA CON RETRIBUZIONE A CARICO DELL'AMMINISTRAZIONE AI SENSI DELL'ARTICOLO 2 DELLA LEGGE 476/1984 E S.M.?</t>
  </si>
  <si>
    <t>QUANTE PERSONE SONO STATE IMPIEGATE NELL'ANNO (TEMPO DETER., CO.CO.CO., INCARICHI O ALTRI TIPI DI LAV. FLESSIBILE) IL CUI COSTO È TOTALMENTE SOSTENUTO CON FINANZIAMENTI ESTERNI DELL'U.E. O DI PRIVATI?</t>
  </si>
  <si>
    <t>INDICARE IL NUMERO DELLE UNITÀ RILEVATE IN TABELLA 1 TRA I "PRESENTI AL 31.12" CHE RISULTAVANO TITOLARI DI PERMESSI PER LEGGE N. 104/92.</t>
  </si>
  <si>
    <t>11</t>
  </si>
  <si>
    <t>INDICARE IL NUMERO DELLE UNITÀ RILEVATE IN TABELLA 1 TRA I "PRESENTI AL 31.12" CHE RISULTAVANO TITOLARI DI PERMESSI AI SENSI DELL'ART. 42, C.5 D.LGS.151/2001 E S.M.</t>
  </si>
  <si>
    <t>UNITÀ DI PERSONALE CON QUALIFICA DIRIGENZIALE ASSEGNATE AGLI UFFICI DI DIRETTA COLLABORAZIONE CON GLI ORGANI DI INDIRIZZO POLITICO</t>
  </si>
  <si>
    <t xml:space="preserve">UNITÀ DI PERSONALE NON DIRIGENTE ASSEGNATE AGLI UFFICI DI DIRETTA COLLABORAZIONE CON GLI ORGANI DI INDIRIZZO POLITICO </t>
  </si>
  <si>
    <t>UNITÀ DI PERS. EST. ALL'ISTITUZIONE, IN POSIZIONE DI COMANDO, DISTACCO, FUORI RUOLO, ESPERTI, CONSULENTI O CO.CO.CO ASSEGNATE AGLI UFFICI DI DIRETTA COLLABORAZIONE CON GLI ORGANI DI INDIRIZZO POLITICO</t>
  </si>
  <si>
    <t>SPESA COMPLESSIVAMENTE SOSTENUTA PER IL PERSONALE CON QUALIFICA DIRIGENZIALE ASSEGNATO AGLI UFFICI DI DIRETTA COLLABORAZIONE CON GLI ORGANI DI INDIRIZZO POLITICO</t>
  </si>
  <si>
    <t>SPESA COMPLESSIVAMENTE SOSTENUTA PER IL PERSONALE NON DIRIGENTE ASSEGNATO AGLI UFFICI DI DIRETTA COLLABORAZIONE CON GLI ORGANI DI INDIRIZZO POLITICO</t>
  </si>
  <si>
    <t>SPESA PER IL PERSONALE ESTERNO ALL'ISTITUZ.,IN POSIZ. DI COMANDO/DISTACCO/FUORI RUOLO/ESPERTI/CONSULENTI/CO.CO.CO. ASSEGNATI AGLI UFFICI DI DIRETTA COLLABORAZIONE CON GLI ORGANI DI INDIRIZZO POLITICO</t>
  </si>
  <si>
    <t>IMPORTO DEL LIMITE DI CUI ALL'ART .1, COMMA 557-QUATER O ART. 1, COMMA 562 DELLA LEGGE N. 296/2006 O DI ANALOGHE DISPOSIZIONI DELLE REGIONI E PROVINCE AUTONOME</t>
  </si>
  <si>
    <t>7767854</t>
  </si>
  <si>
    <t xml:space="preserve">Note e chiarimenti alla rilevazione : </t>
  </si>
  <si>
    <t>Componenti Collegio dei Revisori (o Organo Equivalente)</t>
  </si>
  <si>
    <t>EMail (sostituisce l'ENTE RAPPRESENTATO delle rilevazioni precedenti)</t>
  </si>
  <si>
    <t>PATRONO</t>
  </si>
  <si>
    <t>MARGHERITA</t>
  </si>
  <si>
    <t>margherita.patrono@mef.gov.it</t>
  </si>
  <si>
    <t>FRANCHI</t>
  </si>
  <si>
    <t>MARCO</t>
  </si>
  <si>
    <t>marcofranch@tiscali.it</t>
  </si>
  <si>
    <t>ALESSANDRI</t>
  </si>
  <si>
    <t>LAPO</t>
  </si>
  <si>
    <t>lapoalessandri@commercialisti.fi.it</t>
  </si>
  <si>
    <t>FIORE</t>
  </si>
  <si>
    <t>LEONARDO</t>
  </si>
  <si>
    <t>leonardopaolopietro.fiore@mef.gov.it</t>
  </si>
  <si>
    <t xml:space="preserve">Macrocategoria : </t>
  </si>
  <si>
    <t>DIRIGENTI</t>
  </si>
  <si>
    <t>FONDO RELATIVO ALL'ANNO DI RILEVAZIONE / TEMPISTICA DELLA C.I.</t>
  </si>
  <si>
    <t>L'amministrazione, alla data di compilazione/rettifica della presente scheda, ha contezza formale e certificata dall'organo di controllo del limite di spesa rappresentato dal fondo/i per la contrattazione integrativa dell'anno di rilevazione (S/N)?</t>
  </si>
  <si>
    <t>SI</t>
  </si>
  <si>
    <t>È prevista una certificazione disgiunta per le risorse (costituzione) e per gli impieghi (contratto integrativo) secondo quanto raccomandato dalla circolare RGS n. 25/2012 (S/N)?</t>
  </si>
  <si>
    <t>Data di certificazione della sola costituzione del fondo/i specificamente riferita all'anno di rilevazione, da indicare solo in assenza di certificazione del contratto integrativo (art. 40-bis, c.1 del Dlgs 165/2001)</t>
  </si>
  <si>
    <t>16-04-2019</t>
  </si>
  <si>
    <t>Data di certificazione del solo contratto integrativo economico specificamente riferito al fondo/i dell'anno di rilevazione, sulla base di certificazione costituzione fondo effettuata in precedenza (art. 40-bis, c.1 del Dlgs 165/2001)</t>
  </si>
  <si>
    <t>Data di certificazione congiunta della costituzione del fondo e del contratto integrativo economico specificamente riferito al fondo/i dell'anno di rilevazione (art. 40-bis, c.1 del Dlgs 165/2001)</t>
  </si>
  <si>
    <t>Annualità di ritardo nella certificazione del fondo/i contrattazione integrativa alla compilazione/rettifica della presente scheda (0=almeno costituzione fondo/i anno rilevazione certif.; 1=almeno costituzione fondo/i anno precedente certif. ecc.)</t>
  </si>
  <si>
    <t>0</t>
  </si>
  <si>
    <t>RISPETTO DI SPECIFICI LIMITI DI LEGGE</t>
  </si>
  <si>
    <t>Importo del limite 2016 riferito alla presente macrocategoria come certificato dall'organo di controllo in sede di validazione del fondo/i dell'anno corrente (euro)</t>
  </si>
  <si>
    <t>325000</t>
  </si>
  <si>
    <t>Totale voci della tabella 15 della presente macro-categoria non rilevanti ai fini della verifica del limite art 23 c 2 Dlgs 75/2017 (euro)</t>
  </si>
  <si>
    <t>(eventuale) Importo del co-finanziamento al recupero riferito alla annualità corrente del recupero di risorse in eccesso ai sensi dell'art. 4, c. 2 del DL 16/2014 (euro)</t>
  </si>
  <si>
    <t>ORGANIZZAZIONE E INCARICHI</t>
  </si>
  <si>
    <t>Numero complessivo di funzioni dirigenziali previste nell'ordinamento</t>
  </si>
  <si>
    <t>Numero di posizioni dirigenziali preposte alle strutture organizzative complesse ai sensi dell'art. 27, c. 5 del Ccnl 23.12.1999 e s.m.i. effettivamente coperte alla data del 31.12 dell'anno di rilevazione</t>
  </si>
  <si>
    <t>Valore medio su base annua della retribuzione di posizione previsto per le strutture organizzative complesse di cui all'art. 27, c. 5 del Ccnl 23.12.1999 e s.m.i. (euro)</t>
  </si>
  <si>
    <t>62500</t>
  </si>
  <si>
    <t>Numero di posizioni dirigenziali effettivamente coperte alla data del 31.12 dell'anno di rilevazione per la fascia più elevata</t>
  </si>
  <si>
    <t>Numero di posizioni dirigenziali effettivamente coperte alla data del 31.12 dell'anno di rilevazione per la fascia meno elevata</t>
  </si>
  <si>
    <t>Numero di posizioni dirigenziali effettivamente coperte alla data del 31.12 dell'anno di rilevazione per le restanti fasce</t>
  </si>
  <si>
    <t>Valore unitario su base annua della retribuzione di posizione previsto per la fascia più elevata (euro)</t>
  </si>
  <si>
    <t>100000</t>
  </si>
  <si>
    <t>Valore unitario su base annua della retribuzione di posizione previsto per la fascia meno elevata (euro)</t>
  </si>
  <si>
    <t>50000</t>
  </si>
  <si>
    <t>Valore unitario su base annua della retribuzione di posizione previsto per le restanti fasce (valore medio in euro)</t>
  </si>
  <si>
    <t>Numero di posizioni dirigenziali effettivamente coperte alla data del 31.12 dell'anno di rilevazione con incarico ad interim</t>
  </si>
  <si>
    <t>Valore medio su base annua della retribuzione per gli incarichi dirigenziali ad interim (risultato in euro)</t>
  </si>
  <si>
    <t>PERFORMANCE / RISULTATO</t>
  </si>
  <si>
    <t>Importo totale della retribuzione di risultato erogata a valere sul fondo dell'anno di rilevazione (euro)</t>
  </si>
  <si>
    <t>64625</t>
  </si>
  <si>
    <t>% di risorse aggiuntive ex art. 26, c. 3 del Ccnl 23.12.1999 (variabile) in proporzione alle risorse stabili del fondo dell'anno di rilevazione</t>
  </si>
  <si>
    <t>0,83 %</t>
  </si>
  <si>
    <t>Importo totale della retribuzione di risultato non erogata a seguito della valutazione non piena con riferimento al fondo dell'anno di rilevazione (euro)</t>
  </si>
  <si>
    <t>2458</t>
  </si>
  <si>
    <t>Le retribuzioni di risultato sono correlate alla valutazione della prestazione dei dirigenti (S/N)?</t>
  </si>
  <si>
    <t>Sono utilizzati indicatori di risultato attinenti all'Ufficio o all'Ente nel suo complesso per la valutazione della retribuzione di risultato (S/N)?</t>
  </si>
  <si>
    <t>Sono utilizzati giudizi del nucleo di valutazione o di altro analogo organismo per la valutazione della retribuzione di risultato (S/N)?</t>
  </si>
  <si>
    <t>Sono utilizzati ai fini della valutazione dei dirigenti meccanismi di confronto con le performance di altri enti (benchmarking) (S/N)?</t>
  </si>
  <si>
    <t>RILEVAZIONE CEPEL</t>
  </si>
  <si>
    <t>Sono stati costituiti i nuclei di valutazione per il personale dirigente (S/N)?</t>
  </si>
  <si>
    <t>Sono costituiti in forma singola o associata?</t>
  </si>
  <si>
    <t>Viene effettuata la valutazione delle prestazioni e dei risultati dei dirigenti (art. 14 del Ccnl 23.12.1999) (S/N)?</t>
  </si>
  <si>
    <t>La valutazione delle prestazioni e dei risultati è effettuata in forma singola o associata?</t>
  </si>
  <si>
    <t>INFORMAZIONI / CHIARIMENTI</t>
  </si>
  <si>
    <t>Informazioni/chiarimenti da parte dell'Organo di controllo (max 1.500 caratteri)</t>
  </si>
  <si>
    <t>Informazioni/chiarimenti da parte dell'Amministrazione (max 1.500 caratteri)</t>
  </si>
  <si>
    <t>Con riferimento al personale dirigente, l'Ente, avendo meno di cinque posizioni dirigenziali, non è tenuto alla stipula del contratto decentrato integrativo._x000D_
Il dato indicato nel punto 207 della tabella "Macrocategoria: DIRIGENTI-FONDO RELATIVO ALL'ANNO DI RILEVAZIONE / TEMPISTICA DELLA C.I." si riferisce al fondo del PERSONALE NON DIRIGENTE._x000D_
Data di certificazione della sola costituzione a preventivo del fondo relativo al 2019: 16/04/2019 (già indicata al punto 353)_x000D_
Data di certificazione della sola costituzione a consuntivo del fondo relativo al 2019: 06/04/2020.</t>
  </si>
  <si>
    <t>PERSONALE NON DIRIGENTE</t>
  </si>
  <si>
    <t>19-11-2019</t>
  </si>
  <si>
    <t>Importo del limite di cui all'art. 23 c. 2 Dlgs 75/2017 riferito alla retribuzione accessoria complessiva dell'Amministrazione per l'anno corrente (non dirigenti, P.O., dirigenti, ecc., euro)</t>
  </si>
  <si>
    <t>1647449</t>
  </si>
  <si>
    <t>Importo del limite di cui all'art. 23 c. 2 Dlgs 75/2017 esposto come somma di fondo per la contrattazione integrativa, poste a bilancio destinate alle P.O. (comuni senza dirigenza nel 2016) e limite 2016 compensi lavoro straordinario (euro)</t>
  </si>
  <si>
    <t>1322449</t>
  </si>
  <si>
    <t>Risorse destinate ordinariamente allo straordinario (art. 14 del CCNL 1.4.1999), al netto delle riduzioni stabili operate in precedenza ed in applicazione dell'articolo 67, comma 1, lettera g) del CCNL 22.5.2018  (euro)</t>
  </si>
  <si>
    <t>170000</t>
  </si>
  <si>
    <t>136311</t>
  </si>
  <si>
    <t>Importo del limite di cui all'art. 9, comma 28 del decreto legge n. 78/2010 riferito all'anno corrente (euro)</t>
  </si>
  <si>
    <t>92490</t>
  </si>
  <si>
    <t>Importo del limite di cui all'art. 9, comma 28 del decreto legge n. 78/2010 utilizzato ai fini delle assunzioni effettuate nell'anno corrente ai sensi dell'art. 20, comma 3 del Dlgs 75/2017 (stipendio, accessorio e O.R. a carico dell'amministrazione)</t>
  </si>
  <si>
    <t>0,20% MONTE SALARI 2001 ALTE PROFESSIONALITA'</t>
  </si>
  <si>
    <t>Lo 0,20% del monte salari dell'anno 2001 di cui all'art. 32 c. 7 del Ccnl 22.1.2004 è stato ricompreso nell'unico importo 2017 di cui all'art. 67, c. 1 del Ccnl 22.5.2018 (S/N) ?</t>
  </si>
  <si>
    <t>Numero totale delle posizioni di lavoro dell'area delle posizioni organizzative previste nell'ordinamento ai sensi degli artt.13 o 17 del Ccnl 22.5.2018</t>
  </si>
  <si>
    <t>15</t>
  </si>
  <si>
    <t>Numero di posizioni organizzative effettivamente coperte alla data del 31.12 dell'anno di rilevazione per la fascia più elevata</t>
  </si>
  <si>
    <t>Numero di posizioni organizzative effettivamente coperte alla data del 31.12 dell'anno di rilevazione per la fascia meno elevata</t>
  </si>
  <si>
    <t>6</t>
  </si>
  <si>
    <t>Numero di posizioni organizzative effettivamente coperte alla data del 31.12 dell'anno di rilevazione per le restanti fasce</t>
  </si>
  <si>
    <t>5</t>
  </si>
  <si>
    <t>12000</t>
  </si>
  <si>
    <t>8000</t>
  </si>
  <si>
    <t>10000</t>
  </si>
  <si>
    <t>Numero complessivo di incarichi di specifica responsabilità ai sensi dell'art. 70-quinquies, c. 1, Ccnl 22.5.2018 in essere al 31.12 dell'anno di rilevazione</t>
  </si>
  <si>
    <t>PROGRESSIONI ECONOMICHE ORIZZONTALI A VALERE SUL FONDO DELL'ANNO DI RILEVAZIONE</t>
  </si>
  <si>
    <t>E' stata verificata la sussistenza del requisito di cui all'art. 16, c. 6 del Ccnl 22.5.2018 ai fini delle PEO (S/N) ?</t>
  </si>
  <si>
    <t>Numero dei dipendenti che hanno concorso alle procedure per le PEO a valere sul fondo dell'anno di rilevazione</t>
  </si>
  <si>
    <t>45</t>
  </si>
  <si>
    <t>Numero totale delle PEO effettuate a valere sul fondo dell'anno di rilevazione</t>
  </si>
  <si>
    <t>23</t>
  </si>
  <si>
    <t>Le PEO riferite all'anno di rilevazione sono riferite ad un numero limitato di dipendenti (cioè non superiori al 50% degli aventi diritto) ed operate con carattere di selettività secondo quanto previsto dallart. 23 c. 2 del DLgs 150/2009 (S/N)?</t>
  </si>
  <si>
    <t>Le PEO riferite all'anno di rilevazione hanno rispettato le indicazioni di cui all'art. 16, comma 7 del Ccnl 22.5.2018 di non retrodatazione oltre il 1 gennaio dell'anno di perfezionamento del contratto integrativo (S/N)?</t>
  </si>
  <si>
    <t>Importo delle risorse destinate alle PEO contrattate e certificate a valere sul fondo dell'anno di rilevazione (euro)</t>
  </si>
  <si>
    <t>46982</t>
  </si>
  <si>
    <t>L'ente ha rispettato l'indicazione di cui all'art. 68 c. 3 del Ccnl 22.5.2018 di destinare almeno il 30% delle risorse variabili del fondo dell'anno di rilevazione a performance Individuale (S/N)?</t>
  </si>
  <si>
    <t>Importo totale della performance individuale erogata a valere sul fondo dell'anno di rilevazione (euro)</t>
  </si>
  <si>
    <t>192895</t>
  </si>
  <si>
    <t>Importo totale della performance organizzativa erogata a valere sul fondo dell'anno di rilevazione (euro)</t>
  </si>
  <si>
    <t>273482</t>
  </si>
  <si>
    <t>Importo totale della performance (individuale e organizzativa) non erogata a seguito della valutazione non piena con riferimento al fondo dell'anno di rilevazione (euro)</t>
  </si>
  <si>
    <t>Importo totale della retribuzione di risultato riferita ad incarichi dell'area delle posizioni organizzative, erogato a valere sull'anno di rilevazione (euro)</t>
  </si>
  <si>
    <t>36295</t>
  </si>
  <si>
    <t>Importo totale della retribuzione di risultato relativo ad incarichi dell'area delle posizioni organizzative, non erogato a seguito della valutazione non piena con riferimento all'anno di rilevazione (euro)</t>
  </si>
  <si>
    <t>205</t>
  </si>
  <si>
    <t>% delle risorse aggiuntive di cui all'art. 67, c. 5, lettera b) del Ccnl 22.5.2018 (variabile) in proporzione alle risorse stabili del fondo dell'anno di rilevazione</t>
  </si>
  <si>
    <t>25,61 %</t>
  </si>
  <si>
    <t>Viene effettuata la valutazione delle prestazioni e dei risultati dei dipendenti (art. 6 del Ccnl 31.3.1999) (S/N) ?</t>
  </si>
  <si>
    <t>Quale è il valore massimo in percentuale dell'indennità di risultato rispetto all'indennità di posizione (art.10, c. 3 del Ccnl 31.3.1999)?</t>
  </si>
  <si>
    <t>Lo 0,20% del monte salari dell'anno 2001 di cui all'art. 32 c. 7 del Ccnl 22.1.2004 (pari a euro 9.734) era ricompreso nel fondo certificato del 2017, in quanto nel 2017 erano presenti Alte Professionalità. Per tale motivo l'importo è stato poi escluso dall'UIC 2017 di cui all'art.67, co.1 del Ccnl 22.5.2018._x000D_
Data certificazione della sola costituzione a preventivo del fondo anno 2019: 16/04/2019 (già indicata al punto 353)_x000D_
Data certificazione della sola costituzione a consuntivo del fondo anno 2019: 06/04/2020.</t>
  </si>
  <si>
    <t>T1 Personale a Tempo Indeterminato</t>
  </si>
  <si>
    <t>Qualifica</t>
  </si>
  <si>
    <t>Tempo Pieno</t>
  </si>
  <si>
    <t>Part Time Inf. 50%</t>
  </si>
  <si>
    <t>Part Time Sup. 50%</t>
  </si>
  <si>
    <t>Totale Dipendenti al 31/12</t>
  </si>
  <si>
    <t>TOTALE GENERALE</t>
  </si>
  <si>
    <t>U</t>
  </si>
  <si>
    <t>D</t>
  </si>
  <si>
    <t>SEGRETARIO GENERALE CCIAA</t>
  </si>
  <si>
    <t>DIRIGENTE A TEMPO INDETERMINATO</t>
  </si>
  <si>
    <t>POSIZIONE ECONOMICA D7</t>
  </si>
  <si>
    <t>POSIZIONE ECONOMICA D6</t>
  </si>
  <si>
    <t>POSIZIONE ECONOMICA D5</t>
  </si>
  <si>
    <t>POSIZIONE ECONOMICA D4</t>
  </si>
  <si>
    <t>POSIZIONE ECONOMICA D3</t>
  </si>
  <si>
    <t>POSIZIONE ECONOMICA C6</t>
  </si>
  <si>
    <t>POSIZIONE ECONOMICA C5</t>
  </si>
  <si>
    <t>POSIZIONE ECONOMICA C4</t>
  </si>
  <si>
    <t>POSIZIONE ECONOMICA C3</t>
  </si>
  <si>
    <t>POSIZIONE ECONOMICA C1</t>
  </si>
  <si>
    <t>POSIZIONE ECONOMICA B8</t>
  </si>
  <si>
    <t>POSIZ. ECON. B7 - PROFILO ACCESSO B3</t>
  </si>
  <si>
    <t>POSIZ.ECON. B6 PROFILI ACCESSO B3</t>
  </si>
  <si>
    <t>POSIZ.ECON. B5 PROFILI ACCESSO B3</t>
  </si>
  <si>
    <t>POSIZ.ECON. B4 PROFILI ACCESSO B1</t>
  </si>
  <si>
    <t>T2 Personale con Rapporto di Lavoro Flessibile</t>
  </si>
  <si>
    <t xml:space="preserve"> LA TABELLA NON RISULTA RILEVATA </t>
  </si>
  <si>
    <t>T2A Personale con Rapporto di Lavoro Flessibile</t>
  </si>
  <si>
    <t>T3 Personale Comandato/Distaccato e Fuori Ruolo</t>
  </si>
  <si>
    <t>T4 Passaggi di Ruolo/Posizione Economica/Profilo</t>
  </si>
  <si>
    <t>Qualifica di partenza</t>
  </si>
  <si>
    <t>Qualifica di arrivo</t>
  </si>
  <si>
    <t>Numero di passagi</t>
  </si>
  <si>
    <t>TOTALE PASSAGGI</t>
  </si>
  <si>
    <t>POSIZIONE ECONOMICA D2</t>
  </si>
  <si>
    <t>POSIZ.ECON. B4 PROFILI ACCESSO B3</t>
  </si>
  <si>
    <t>T5 Personale Cessato</t>
  </si>
  <si>
    <t>Collocamento a riposo per limiti di eta'</t>
  </si>
  <si>
    <t>Dimissioni (con diritto a pensione)</t>
  </si>
  <si>
    <t>Passaggi per esternalizzazioni</t>
  </si>
  <si>
    <t>Passaggi ad altre amministrazioni - stesso comparto</t>
  </si>
  <si>
    <t>Passaggi ad altre amministrazioni - altro comparto</t>
  </si>
  <si>
    <t>Risoluzione rapporto lavoro</t>
  </si>
  <si>
    <t>Licenziamenti disposti dall'ente</t>
  </si>
  <si>
    <t>Altre cause</t>
  </si>
  <si>
    <t>POSIZ.ECON. B5 PROFILI ACCESSO B1</t>
  </si>
  <si>
    <t>T6 Personale Assunto</t>
  </si>
  <si>
    <t>Nomina da concorso</t>
  </si>
  <si>
    <t>Stabilizzato da lsu</t>
  </si>
  <si>
    <t>Assunzione per chiamata diretta (l.68/99 cat. protette)</t>
  </si>
  <si>
    <t>Assunzione per chiamata numerica (l.68/99 cat. protette)</t>
  </si>
  <si>
    <t>Passaggi da altra amministrazione - stesso comparto</t>
  </si>
  <si>
    <t>Passaggi da altra amministrazione - altro comparto</t>
  </si>
  <si>
    <t>Person. assunto con procedure art. 35, c. 3-bis, dlgs 165/01</t>
  </si>
  <si>
    <t>Personale assunto con procedure art.20 d.lgs. 75/2017</t>
  </si>
  <si>
    <t>Totale Personale</t>
  </si>
  <si>
    <t>T7 Dipendenti per Anzianità di Servizio</t>
  </si>
  <si>
    <t>Fasce anzianità di servizio  da - a :</t>
  </si>
  <si>
    <t>0-5</t>
  </si>
  <si>
    <t>6-10</t>
  </si>
  <si>
    <t>11-15</t>
  </si>
  <si>
    <t>16-20</t>
  </si>
  <si>
    <t>21-25</t>
  </si>
  <si>
    <t>26-30</t>
  </si>
  <si>
    <t>31-35</t>
  </si>
  <si>
    <t>36-40</t>
  </si>
  <si>
    <t>41-43</t>
  </si>
  <si>
    <t>44 e oltre</t>
  </si>
  <si>
    <t>T8 Dipendenti per Età</t>
  </si>
  <si>
    <t>Fasce dipendenti per età da - a :</t>
  </si>
  <si>
    <t>0-19</t>
  </si>
  <si>
    <t>20-24</t>
  </si>
  <si>
    <t>25-29</t>
  </si>
  <si>
    <t>30-34</t>
  </si>
  <si>
    <t>35-39</t>
  </si>
  <si>
    <t>40-44</t>
  </si>
  <si>
    <t>45-49</t>
  </si>
  <si>
    <t>50-54</t>
  </si>
  <si>
    <t>55-59</t>
  </si>
  <si>
    <t>60-64</t>
  </si>
  <si>
    <t>65-67</t>
  </si>
  <si>
    <t>68-99</t>
  </si>
  <si>
    <t>T9 Dipendenti per Titolo di Studio</t>
  </si>
  <si>
    <t>Fino alla scuola dell'obbligo</t>
  </si>
  <si>
    <t>Licenza media superiore</t>
  </si>
  <si>
    <t>Laurea breve</t>
  </si>
  <si>
    <t>Laurea</t>
  </si>
  <si>
    <t>Specializzazione post laurea / dottorato di ricerca</t>
  </si>
  <si>
    <t>Altri titoli post laurea</t>
  </si>
  <si>
    <t>T11 Giorni di Assenza</t>
  </si>
  <si>
    <t>Assenze per malattia retribuite</t>
  </si>
  <si>
    <t>Congedi retribuiti  ai sensi dell'art.42,c.5, dlgs 151/2001</t>
  </si>
  <si>
    <t>Legge 104/92</t>
  </si>
  <si>
    <t>Ass.retrib.:maternita',congedo parent.,malattia figlio</t>
  </si>
  <si>
    <t>Altri permessi ed assenze retribuite</t>
  </si>
  <si>
    <t>Sciopero</t>
  </si>
  <si>
    <t>Altre assenze non retribuite</t>
  </si>
  <si>
    <t>Formazione</t>
  </si>
  <si>
    <t>T12 Oneri per Competenze Stipendiali</t>
  </si>
  <si>
    <t>Mensilita'</t>
  </si>
  <si>
    <t>Stipendio</t>
  </si>
  <si>
    <t>I.i.s.</t>
  </si>
  <si>
    <t>R.i.a.</t>
  </si>
  <si>
    <t>R.i.a./ progr. economica di anzianita'</t>
  </si>
  <si>
    <t>Progressione per classi e scatti/fasce retributive</t>
  </si>
  <si>
    <t>Tredicesima mensilita'</t>
  </si>
  <si>
    <t>Arretrati per anni precedenti</t>
  </si>
  <si>
    <t>Recuperi per ritardi assenze ecc.</t>
  </si>
  <si>
    <t>N° Mesi</t>
  </si>
  <si>
    <t>Importo</t>
  </si>
  <si>
    <t>POSIZIONE ECONOMICA C2</t>
  </si>
  <si>
    <t>POSIZ. ECON. B7 - PROFILO  ACCESSO B1</t>
  </si>
  <si>
    <t>T13 Oneri per Indennita' e Compensi Accessori</t>
  </si>
  <si>
    <t>Qualifiche per le Voci di Spesa di Tipo I</t>
  </si>
  <si>
    <t>IND. DI VACANZA CONTRATTUALE</t>
  </si>
  <si>
    <t>IND. DI VIGILANZA</t>
  </si>
  <si>
    <t>PERSONALE SCOLASTICO</t>
  </si>
  <si>
    <t>RETRIBUZIONE DI POSIZIONE</t>
  </si>
  <si>
    <t>RETRIBUZIONE DI RISULTATO</t>
  </si>
  <si>
    <t>INDENNITA DI COMPARTO</t>
  </si>
  <si>
    <t>ASSEGNO AD PERSONAM</t>
  </si>
  <si>
    <t>INDENNITÀ ART. 42, COMMA 5-TER, D.LGS. 151/2001</t>
  </si>
  <si>
    <t>TOTALE</t>
  </si>
  <si>
    <t>Qualifiche per le Voci di Spesa di Tipo S e T</t>
  </si>
  <si>
    <t>INDENNITA' DI STAFF/COLLABORAZIONE</t>
  </si>
  <si>
    <t>COMPENSI ONERI RISCHI E DISAGI</t>
  </si>
  <si>
    <t>COMPENSO AGGIUNTIVO AL SEGR. COMUNALE QUALE DIR. GENERALE</t>
  </si>
  <si>
    <t>INDENNITA' PER SPECIFICHE RESPONSABILITA'</t>
  </si>
  <si>
    <t xml:space="preserve">COMPENSI PRODUTTIVITA' </t>
  </si>
  <si>
    <t>INCENTIVI PER FUNZIONI TECNICHE</t>
  </si>
  <si>
    <t>DIRITTI DI ROGITO-SEGRETERIA CONV.- IND.SCAVALCO</t>
  </si>
  <si>
    <t>ONORARI AVVOCATI</t>
  </si>
  <si>
    <t>COMPETENZE PERSONALE COMANDATO/DISTACCATO PRESSO L'AMM.NE</t>
  </si>
  <si>
    <t>ELEMENTO PEREQUATIVO</t>
  </si>
  <si>
    <t>INDENNITÀ DI FUNZIONE</t>
  </si>
  <si>
    <t>ARRETRATI ANNI PRECEDENTI</t>
  </si>
  <si>
    <t>ALTRE SPESE ACCESSORIE ED INDENNITA' VARIE</t>
  </si>
  <si>
    <t>STRAORDINARIO</t>
  </si>
  <si>
    <t>TOTALE GENERALE DI TABELLA T13</t>
  </si>
  <si>
    <t>QUALIFICA</t>
  </si>
  <si>
    <t>INDENNNITÀ</t>
  </si>
  <si>
    <t>ACCESSORIE</t>
  </si>
  <si>
    <t>STRAORDINARI</t>
  </si>
  <si>
    <t>T14 Altri Oneri che Concorrono a formare il Costo del Lavoro</t>
  </si>
  <si>
    <t>Il versamento della quota Irap avviene con la percentuale di 'Irap commerciale' - No</t>
  </si>
  <si>
    <t>Voci di spesa</t>
  </si>
  <si>
    <t>ASSEGNI PER IL NUCLEO FAMILIARE</t>
  </si>
  <si>
    <t xml:space="preserve">GESTIONE MENSE </t>
  </si>
  <si>
    <t>EROGAZIONE BUONI PASTO</t>
  </si>
  <si>
    <t>FORMAZIONE DEL PERSONALE</t>
  </si>
  <si>
    <t>BENESSERE DEL PERSONALE</t>
  </si>
  <si>
    <t>EQUO INDENNIZZO AL PERSONALE</t>
  </si>
  <si>
    <t>SOMME CORRISPOSTE AD AGENZIA DI SOMMINISTRAZIONE(INTERINALI)</t>
  </si>
  <si>
    <t>COPERTURE ASSICURATIVE</t>
  </si>
  <si>
    <t>CONTRATTI DI COLLABORAZIONE COORDINATA E CONTINUATIVA</t>
  </si>
  <si>
    <t>INCARICHI LIBERO PROFESSIONALI/STUDIO/RICERCA/CONSULENZA</t>
  </si>
  <si>
    <t>CONTRATTI PER RESA SERVIZI/ADEMPIMENTI OBBLIGATORI PER LEGGE</t>
  </si>
  <si>
    <t>ALTRE SPESE</t>
  </si>
  <si>
    <t>RETRIBUZIONI PERSONALE  A TEMPO DETERMINATO</t>
  </si>
  <si>
    <t>RETRIBUZIONI PERSONALE CON CONTRATTO DI FORMAZIONE E LAVORO</t>
  </si>
  <si>
    <t>INDENNITA' DI MISSIONE E TRASFERIMENTO</t>
  </si>
  <si>
    <t>CONTRIBUTI A CARICO DELL'AMM. PER FONDI PREV. COMPLEMENTARE</t>
  </si>
  <si>
    <t>CONTRIBUTI A CARICO DELL'AMM.NE SU COMP. FISSE E ACCESSORIE</t>
  </si>
  <si>
    <t>QUOTE ANNUE ACCANTONAMENTO TFR O ALTRA IND. FINE SERVIZIO</t>
  </si>
  <si>
    <t>IRAP</t>
  </si>
  <si>
    <t>ONERI PER I CONTRATTI DI SOMMINISTRAZIONE(INTERINALI)</t>
  </si>
  <si>
    <t>COMPENSI PER PERSONALE LSU/LPU</t>
  </si>
  <si>
    <t>SOMME RIMBORSATE PER PERSONALE COMAND./FUORI RUOLO/IN CONV.</t>
  </si>
  <si>
    <t>ALTRE SOMME RIMBORSATE ALLE AMMINISTRAZIONI</t>
  </si>
  <si>
    <t>SOMME RICEVUTE DA U.E. E/O PRIVATI (-)</t>
  </si>
  <si>
    <t>RIMBORSI RICEVUTI PER PERS. COMAND./FUORI RUOLO/IN CONV. (-)</t>
  </si>
  <si>
    <t>ALTRI RIMBORSI RICEVUTI DALLE AMMINISTRAZIONI (-)</t>
  </si>
  <si>
    <t>Elenco istituzioni ed importi dei rimborsi ricevuti</t>
  </si>
  <si>
    <t>UE TRAMITE ANCI TOSCANA (CAPOFILA DI PROGETTO) PER PROGETTO LIFE16 GIE/IT/000645 - EURO 85.339 - RIGO P098_x000D_
MEF PER PERSONALE COMANDATO ANNO 2017 - EURO 128.137 - RIGO P090_x000D_
INAIL PER INFORTUNI - EURO 14.004 - RIGO P099</t>
  </si>
  <si>
    <t>T15 Fondo per la contrattazione integrativa</t>
  </si>
  <si>
    <t>Macrocategoria : DIRIGENTI</t>
  </si>
  <si>
    <t>Importo di competenza</t>
  </si>
  <si>
    <t>Entrata</t>
  </si>
  <si>
    <t>Uscita</t>
  </si>
  <si>
    <t>Risorse per la retribuzione di posizione e di risultato</t>
  </si>
  <si>
    <t>Risorse fisse aventi carattere di certezza e stabilità</t>
  </si>
  <si>
    <t>POSIZIONE E RISULTATO ANNO 1998 (ART.26 C.1 L. A CCNL 98-01)</t>
  </si>
  <si>
    <t>INCREMENTI CCNL 98-01 (ART. 26 C. 1 L. D)</t>
  </si>
  <si>
    <t>INCREMENTI CCNL 02-05 (ART. 23. CC. 1,3)</t>
  </si>
  <si>
    <t>INCREMENTI CCNL 04-05 (ART. 4 CC. 1,4)</t>
  </si>
  <si>
    <t>INCREMENTI CCNL 06-09 (ART. 16 CC. 1,4)</t>
  </si>
  <si>
    <t>INCREMENTI CCNL 08-09 (ART. 5 CC. 1,4)</t>
  </si>
  <si>
    <t>RIA E MAT. EC. PERS. CESS. (ART. 26 C. 1 L. G CCNL 98-01)</t>
  </si>
  <si>
    <t>INCR DOT ORG/RIORG STAB SERV (ART26 C3 - P.FISSA CCNL 98-01)</t>
  </si>
  <si>
    <t>totale Risorse fisse aventi carattere di certezza e stabilità Risorse posizione risultato</t>
  </si>
  <si>
    <t>394.019</t>
  </si>
  <si>
    <t>Risorse variabili</t>
  </si>
  <si>
    <t>INTEGRAZIONE 1,2% (ART. 26 C. 2 CCNL 98-01)</t>
  </si>
  <si>
    <t>totale Risorse variabili Risorse posizione risultato</t>
  </si>
  <si>
    <t>2.684</t>
  </si>
  <si>
    <t>Decurtazioni</t>
  </si>
  <si>
    <t>DECURTAZIONE FONDO 3.356,97 EURO (ART.1 C.3 L. E CCNL 00-01)</t>
  </si>
  <si>
    <t>ART 1 C 456 L 147/2013 - DECURTAZIONE PERMANENTE</t>
  </si>
  <si>
    <t>ART 23 C 2 DLGS 75/2017 - DEC. FONDO RISPETTO LIMITE 2016</t>
  </si>
  <si>
    <t>totale Decurtazioni Risorse posizione risultato</t>
  </si>
  <si>
    <t>-71.703</t>
  </si>
  <si>
    <t>totale Risorse posizione risultato</t>
  </si>
  <si>
    <t>325.000</t>
  </si>
  <si>
    <t>Destinazioni effettivamente erogate a valere sul fondo dell'anno di riferimento</t>
  </si>
  <si>
    <t>totale Destinazioni effettivamente erogate a valere sul fondo dell'anno di riferimento Risorse posizione risultato</t>
  </si>
  <si>
    <t>268.798</t>
  </si>
  <si>
    <t>Macrocategoria : PERSONALE NON DIRIGENTE</t>
  </si>
  <si>
    <t>Fondo risorse decentrate</t>
  </si>
  <si>
    <t>ART 67 C 1 CCNL 16-18 - UNICO IMPORTO CONSOLIDATO 2017</t>
  </si>
  <si>
    <t>ART 67 C 1 L A CCNL 16-18 - INCREM 83,20 EURO DAL 31.12.2018</t>
  </si>
  <si>
    <t>ART 67 C 2 L B CCNL 16-18 - RIDET. PER INCREM. STIP. CCNL</t>
  </si>
  <si>
    <t>ART 67 C 2 L C CCNL 16-18 - RIA E ASS. AD PERS. CESSATO</t>
  </si>
  <si>
    <t>totale Risorse fisse aventi carattere di certezza e stabilità Fondo risorse decentrate</t>
  </si>
  <si>
    <t>898.095</t>
  </si>
  <si>
    <t>ART 43 L 449/1997 - ENTR. CONTO TERZI O UTENZA O SPONSOR.</t>
  </si>
  <si>
    <t>ART 9 C 3 L 114/14 - COMP AVVOCATI CARICO CONTROPARTI</t>
  </si>
  <si>
    <t>ART 9 C 6 L 114/14 - COMP AVVOCATI SPESE COMPENSATE</t>
  </si>
  <si>
    <t>ART 67 C 3 L D CCNL 16-18-RIA CESS ANNO PREC MENSIL RESIDUE</t>
  </si>
  <si>
    <t>ART 67 C 3 L E CCNL 16-18 -RISP. STRAORD. CONS. ANNO PREC.</t>
  </si>
  <si>
    <t>ART 67 C 3 L H CCNL 16-18 - INTEGRAZIONE 1,2% M.S. 1997</t>
  </si>
  <si>
    <t>ART 67 C 3 L I CCNL 16-18-RIS. OBIETT. ENTE ANCHE MANTEN.</t>
  </si>
  <si>
    <t>ART 68 C 1 CCNL 16-18-RIS FISSE NON UTILIZZATE FONDI PREC.</t>
  </si>
  <si>
    <t>ALTRE RISORSE VARIABILI</t>
  </si>
  <si>
    <t>totale Risorse variabili Fondo risorse decentrate</t>
  </si>
  <si>
    <t>404.886</t>
  </si>
  <si>
    <t>totale Decurtazioni Fondo risorse decentrate</t>
  </si>
  <si>
    <t>-.196.721</t>
  </si>
  <si>
    <t>totale Fondo risorse decentrate</t>
  </si>
  <si>
    <t>1.106.260</t>
  </si>
  <si>
    <t>Posizioni organizzative (bilancio)</t>
  </si>
  <si>
    <t>ARTT 15 C 4, 67 C 1 CCNL 16-18 - RIS. DEST. P.O. 2017</t>
  </si>
  <si>
    <t>totale Risorse fisse aventi carattere di certezza e stabilità P.O. (bilancio)</t>
  </si>
  <si>
    <t>182.500</t>
  </si>
  <si>
    <t>totale P.O. (bilancio)</t>
  </si>
  <si>
    <t>ART 68 C 1 CCNL 16-18 - DIFFERENZIALI PROGR. EC. STORICHE</t>
  </si>
  <si>
    <t>ART 68 C 1 CCNL 16-18 - IND. COMPARTO QUOTA CARICO FONDO</t>
  </si>
  <si>
    <t>ART 68 C 2 L A CCNL 16-18 - PERFORMANCE ORGANIZZATIVA</t>
  </si>
  <si>
    <t>ART 68 C 2 L B CCNL 16-18 - PERFORMANCE INDIVIDUALE</t>
  </si>
  <si>
    <t>ART 68 C 2 L C CCNL 16-18 - IND. COND. LAV. EX ART.70-BIS</t>
  </si>
  <si>
    <t>ART 68 C 2 L D CCNL 16-18 - TURNO - REPER. - LAV. FEST.</t>
  </si>
  <si>
    <t>ART 68 C 2 L E CCNL 16-18 - SPECIFICHE RESPONSABILITÀ</t>
  </si>
  <si>
    <t>ART 68 C 2 L G CCNL 16-18 - ALTRE SPEC. DISP. DI LEGGE</t>
  </si>
  <si>
    <t>ART 68 C 2 L J CCNL 16-18 - PEO ANNO DI RIFERIMENTO</t>
  </si>
  <si>
    <t>totale Destinazioni effettivamente erogate a valere sul fondo dell'anno di riferimento Fondo risorse decentrate</t>
  </si>
  <si>
    <t>1.072.729</t>
  </si>
  <si>
    <t>ART 15 C 1 CCNL 16-18 - RETRIB. DI POSIZIONE</t>
  </si>
  <si>
    <t>ART 15 C 1 CCNL 16-18 - RETRIB. DI RISULTATO</t>
  </si>
  <si>
    <t>totale Destinazioni effettivamente erogate a valere sul fondo dell'anno di riferimento P.O. (bilancio)</t>
  </si>
  <si>
    <t>180.843</t>
  </si>
  <si>
    <t>Scheda di Riconciliazione</t>
  </si>
  <si>
    <t>Voci di Spesa/Costo</t>
  </si>
  <si>
    <t>Importo Sico</t>
  </si>
  <si>
    <t>Importo Siope</t>
  </si>
  <si>
    <t>Importo Bilancio</t>
  </si>
  <si>
    <t>Nota</t>
  </si>
  <si>
    <t>Totale T12</t>
  </si>
  <si>
    <t>3313410</t>
  </si>
  <si>
    <t>3093591</t>
  </si>
  <si>
    <t>DETRARRE DA IMPORTO VOCE SIOPE EURO 40.029,00 IMPORTO INSERITO IN L110 (EMOLUMENTI PERSONALE CESSATO),  AGGIUNGERE A DATO SIOPE: EURO 424.916 RITENUTE COD. 1201; EURO 947.178,00 RITENUTE COD. 1202; EURO 71.851,00 RITENUTE COD. 1203 (RIFERITI AL PERIODO GEN 19 DIC 19); EURO 2.070,00 SIOPE 2298 IN LUOGO DI 1101</t>
  </si>
  <si>
    <t>Totale T13</t>
  </si>
  <si>
    <t>1175815</t>
  </si>
  <si>
    <t>Assegno T14</t>
  </si>
  <si>
    <t>10143</t>
  </si>
  <si>
    <t>TOTALE PARZIALE</t>
  </si>
  <si>
    <t>4499368</t>
  </si>
  <si>
    <t>L011 - EROGAZIONE BUONI PASTO</t>
  </si>
  <si>
    <t>137281</t>
  </si>
  <si>
    <t>128537</t>
  </si>
  <si>
    <t>LA DIFFERENZA  DI COLONNA SIOPE E' RELATIVA AD ONERI RIFLESSI:  CONTR.PREV.LI EURO 6.450 PRESENTI IN SIOPE RIGA P055; IRAP EURO 2.294,00  PRESENTI IN SIOPE RIGA P061</t>
  </si>
  <si>
    <t>L108 - CONTRATTI DI COLLABORAZIONE COORDINATA E CONTINUATIVA</t>
  </si>
  <si>
    <t>L109 - INCARICHI LIBERO PROFESSIONALI/STUDIO/RICERCA/CONSULENZA</t>
  </si>
  <si>
    <t>P015 - RETRIBUZIONI PERSONALE  A TEMPO DETERMINATO</t>
  </si>
  <si>
    <t>P035 - CONTRIBUTI A CARICO DELL'AMM. PER FONDI PREV. COMPLEMENTARE</t>
  </si>
  <si>
    <t>906</t>
  </si>
  <si>
    <t>P055 - CONTRIBUTI A CARICO DELL'AMM.NE SU COMP. FISSE E ACCESSORIE</t>
  </si>
  <si>
    <t>1102839</t>
  </si>
  <si>
    <t>1118853</t>
  </si>
  <si>
    <t>LA DIFFERENZA DI COLONNA SICO E' RELATIVA:  CONTR.PREV.LI EURO 6.450  PRESENTI IN SICO RIGA L011; CONTR. PREV.LI EURO 9.564,00 PRESENTI IN SICO RIGA L110</t>
  </si>
  <si>
    <t>P058 - QUOTE ANNUE ACCANTONAMENTO TFR O ALTRA IND. FINE SERVIZIO</t>
  </si>
  <si>
    <t>390088</t>
  </si>
  <si>
    <t>TRATTASI DI ACCANTONAMENTO A FONDO TRATTAMENTO FINE RAPPORTO COME DA BILANCIO 2019</t>
  </si>
  <si>
    <t>P061 - IRAP</t>
  </si>
  <si>
    <t>360703</t>
  </si>
  <si>
    <t>370694</t>
  </si>
  <si>
    <t>LA DIFFERENZA DI COLONNA SICO E' RELATIVA: EURO 2.294,00 PRESENTI IN SICO RIGA L011; EURO 3.402,00 PRESENTI IN SICO L110; EURO 2.502 IRAP SU COMPENSI ORGANI E COMMISSIONI VARIE; EURO 1.793 VERSAMENTO IRAP art.10 bis, co. 2, d.lgs. 446/97</t>
  </si>
  <si>
    <t>P062 - ONERI PER I CONTRATTI DI SOMMINISTRAZIONE(INTERINALI)</t>
  </si>
  <si>
    <t>P065 - COMPENSI PER PERSONALE LSU/LPU</t>
  </si>
  <si>
    <t>SOMME RIMBORSATE ALLE AMMINISTRAZIONI PER SPESE DI PERSONALE
(sommatoria dei diversi rimborsi presenti in tabella 14)</t>
  </si>
  <si>
    <t>6491185</t>
  </si>
  <si>
    <t>4712581</t>
  </si>
  <si>
    <t>RIMBORSI RICEVUTI  DALLE AMMINISTRAZIONI PER SPESE DI PERSONALE  (a riduzione)
(sommatoria dei diversi rimborsi presenti in tabella 14)</t>
  </si>
  <si>
    <t>227480</t>
  </si>
  <si>
    <t>128137</t>
  </si>
  <si>
    <t>LA DIFFERENZA DI COLONNA SIOPE E' RELATIVA A  RIMBORSI PER UN TOTALE DI EURO 14.004,00 COD. SIOPE 4198, CODICE NON PREVISTO DAL CONTO ANNUALE, E DA EURO 85.339, COD. SIOPE 3104, CODICE NON PREVISTO DAL CONTO ANNUALE</t>
  </si>
  <si>
    <t>TOTALE GENERALE AL NETTO DEI RIMBORSI</t>
  </si>
  <si>
    <t>6263705</t>
  </si>
  <si>
    <t>4584444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</si>
</sst>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4"/>
      <name val="Arial"/>
    </font>
    <font>
      <b/>
      <sz val="10"/>
      <name val="Arial"/>
    </font>
    <font>
      <b/>
      <sz val="12"/>
      <name val="Arial"/>
    </font>
    <font>
      <sz val="12"/>
      <name val="Arial"/>
    </font>
  </fonts>
  <fills count="2">
    <fill>
      <patternFill patternType="none"/>
    </fill>
    <fill>
      <patternFill patternType="gray125"/>
    </fill>
  </fills>
  <borders count="1">
    <border>
      <left/>
      <right/>
      <top/>
      <bottom/>
      <diagonal/>
    </border>
  </borders>
  <cellStyleXfs count="1">
    <xf numFmtId="0" fontId="0" fillId="0" borderId="0" applyNumberFormat="0" applyFont="0" applyFill="0" applyBorder="0" applyAlignment="0" applyProtection="0"/>
  </cellStyleXfs>
  <cellXfs count="13">
    <xf numFmtId="0" fontId="0" fillId="0" borderId="0" xfId="0" applyNumberFormat="1" applyFont="1" applyFill="1" applyBorder="1" applyAlignment="1"/>
    <xf numFmtId="0" fontId="1" fillId="0" borderId="0" xfId="0" applyNumberFormat="1" applyFont="1" applyFill="1" applyBorder="1" applyAlignment="1"/>
    <xf numFmtId="0" fontId="2" fillId="0" borderId="0" xfId="0" applyNumberFormat="1" applyFont="1" applyFill="1" applyBorder="1" applyAlignment="1"/>
    <xf numFmtId="0" fontId="3" fillId="0" borderId="0" xfId="0" applyNumberFormat="1" applyFont="1" applyFill="1" applyBorder="1" applyAlignment="1"/>
    <xf numFmtId="37" fontId="0" fillId="0" borderId="0" xfId="0" applyNumberFormat="1" applyFont="1" applyFill="1" applyBorder="1" applyAlignment="1">
      <alignment horizontal="right"/>
    </xf>
    <xf numFmtId="4" fontId="0" fillId="0" borderId="0" xfId="0" applyNumberFormat="1" applyFont="1" applyFill="1" applyBorder="1" applyAlignment="1"/>
    <xf numFmtId="37" fontId="2" fillId="0" borderId="0" xfId="0" applyNumberFormat="1" applyFont="1" applyFill="1" applyBorder="1" applyAlignment="1"/>
    <xf numFmtId="39" fontId="2" fillId="0" borderId="0" xfId="0" applyNumberFormat="1" applyFont="1" applyFill="1" applyBorder="1" applyAlignment="1"/>
    <xf numFmtId="39" fontId="0" fillId="0" borderId="0" xfId="0" applyNumberFormat="1" applyFont="1" applyFill="1" applyBorder="1" applyAlignment="1"/>
    <xf numFmtId="0" fontId="4" fillId="0" borderId="0" xfId="0" applyNumberFormat="1" applyFont="1" applyFill="1" applyBorder="1" applyAlignment="1"/>
    <xf numFmtId="0" fontId="0" fillId="0" borderId="0" xfId="0" applyAlignment="1">
      <alignment vertical="top" wrapText="1"/>
    </xf>
    <xf numFmtId="0" fontId="0" fillId="0" borderId="0" xfId="0" applyNumberFormat="1" applyFont="1" applyFill="1" applyBorder="1" applyAlignment="1"/>
    <xf numFmtId="0" fontId="2" fillId="0" borderId="0" xfId="0" applyNumberFormat="1" applyFont="1" applyFill="1" applyBorder="1" applyAlignme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abSelected="1" zoomScaleNormal="100" workbookViewId="0"/>
  </sheetViews>
  <sheetFormatPr defaultRowHeight="12.75" x14ac:dyDescent="0.2"/>
  <sheetData>
    <row r="1" spans="1:31" ht="18" x14ac:dyDescent="0.25">
      <c r="A1" s="1" t="s">
        <v>0</v>
      </c>
    </row>
    <row r="3" spans="1:31" x14ac:dyDescent="0.2">
      <c r="A3" s="2" t="s">
        <v>1</v>
      </c>
      <c r="C3" t="s">
        <v>2</v>
      </c>
    </row>
    <row r="4" spans="1:31" x14ac:dyDescent="0.2">
      <c r="A4" s="2" t="s">
        <v>3</v>
      </c>
      <c r="C4" t="s">
        <v>4</v>
      </c>
    </row>
    <row r="5" spans="1:31" x14ac:dyDescent="0.2">
      <c r="A5" s="2" t="s">
        <v>5</v>
      </c>
      <c r="C5" t="s">
        <v>6</v>
      </c>
    </row>
    <row r="6" spans="1:31" x14ac:dyDescent="0.2">
      <c r="A6" s="2" t="s">
        <v>7</v>
      </c>
      <c r="C6" t="s">
        <v>8</v>
      </c>
    </row>
    <row r="7" spans="1:31" x14ac:dyDescent="0.2">
      <c r="A7" s="2" t="s">
        <v>9</v>
      </c>
      <c r="C7" t="s">
        <v>10</v>
      </c>
    </row>
    <row r="9" spans="1:31" x14ac:dyDescent="0.2">
      <c r="B9" s="2" t="s">
        <v>11</v>
      </c>
      <c r="C9" s="2" t="s">
        <v>12</v>
      </c>
      <c r="D9" s="2" t="s">
        <v>13</v>
      </c>
      <c r="E9" s="2" t="s">
        <v>14</v>
      </c>
      <c r="F9" s="2" t="s">
        <v>15</v>
      </c>
      <c r="G9" s="2" t="s">
        <v>16</v>
      </c>
      <c r="H9" s="2" t="s">
        <v>17</v>
      </c>
      <c r="I9" s="2" t="s">
        <v>18</v>
      </c>
      <c r="J9" s="2" t="s">
        <v>19</v>
      </c>
      <c r="K9" s="2" t="s">
        <v>20</v>
      </c>
      <c r="L9" s="2" t="s">
        <v>21</v>
      </c>
      <c r="M9" s="2" t="s">
        <v>22</v>
      </c>
      <c r="N9" s="2" t="s">
        <v>23</v>
      </c>
      <c r="O9" s="2" t="s">
        <v>24</v>
      </c>
      <c r="P9" s="2" t="s">
        <v>25</v>
      </c>
      <c r="Q9" s="2" t="s">
        <v>26</v>
      </c>
      <c r="R9" s="2" t="s">
        <v>27</v>
      </c>
      <c r="S9" s="2" t="s">
        <v>28</v>
      </c>
      <c r="T9" s="2" t="s">
        <v>29</v>
      </c>
      <c r="U9" s="2" t="s">
        <v>30</v>
      </c>
      <c r="V9" s="2" t="s">
        <v>31</v>
      </c>
      <c r="W9" s="2" t="s">
        <v>32</v>
      </c>
      <c r="X9" s="2" t="s">
        <v>33</v>
      </c>
      <c r="Y9" s="2" t="s">
        <v>34</v>
      </c>
      <c r="Z9" s="2" t="s">
        <v>35</v>
      </c>
      <c r="AA9" s="2" t="s">
        <v>36</v>
      </c>
      <c r="AB9" s="2" t="s">
        <v>37</v>
      </c>
      <c r="AC9" s="2" t="s">
        <v>38</v>
      </c>
      <c r="AD9" s="2" t="s">
        <v>39</v>
      </c>
      <c r="AE9" s="2" t="s">
        <v>40</v>
      </c>
    </row>
    <row r="10" spans="1:31" x14ac:dyDescent="0.2">
      <c r="A10" s="2" t="s">
        <v>41</v>
      </c>
      <c r="C10" t="s">
        <v>42</v>
      </c>
      <c r="D10" t="s">
        <v>11</v>
      </c>
      <c r="E10" t="s">
        <v>11</v>
      </c>
      <c r="F10" t="s">
        <v>11</v>
      </c>
      <c r="G10" t="s">
        <v>11</v>
      </c>
      <c r="H10" t="s">
        <v>11</v>
      </c>
      <c r="I10" t="s">
        <v>11</v>
      </c>
      <c r="J10" t="s">
        <v>11</v>
      </c>
      <c r="K10" t="s">
        <v>11</v>
      </c>
      <c r="L10" t="s">
        <v>11</v>
      </c>
      <c r="M10" t="s">
        <v>42</v>
      </c>
      <c r="N10" t="s">
        <v>42</v>
      </c>
      <c r="O10" t="s">
        <v>42</v>
      </c>
      <c r="P10" t="s">
        <v>42</v>
      </c>
      <c r="Q10" t="s">
        <v>42</v>
      </c>
      <c r="R10" t="s">
        <v>42</v>
      </c>
      <c r="S10" t="s">
        <v>42</v>
      </c>
      <c r="T10" t="s">
        <v>42</v>
      </c>
      <c r="U10" t="s">
        <v>42</v>
      </c>
      <c r="V10" t="s">
        <v>11</v>
      </c>
      <c r="W10" t="s">
        <v>42</v>
      </c>
      <c r="X10" t="s">
        <v>42</v>
      </c>
      <c r="Y10" t="s">
        <v>42</v>
      </c>
      <c r="Z10" t="s">
        <v>42</v>
      </c>
      <c r="AA10" t="s">
        <v>42</v>
      </c>
      <c r="AB10" t="s">
        <v>42</v>
      </c>
      <c r="AC10" t="s">
        <v>11</v>
      </c>
      <c r="AD10" t="s">
        <v>11</v>
      </c>
      <c r="AE10" t="s">
        <v>42</v>
      </c>
    </row>
    <row r="11" spans="1:31" x14ac:dyDescent="0.2">
      <c r="A11" s="2" t="s">
        <v>43</v>
      </c>
      <c r="C11" t="s">
        <v>42</v>
      </c>
      <c r="D11" t="s">
        <v>11</v>
      </c>
      <c r="E11" t="s">
        <v>11</v>
      </c>
      <c r="F11" t="s">
        <v>11</v>
      </c>
      <c r="G11" t="s">
        <v>11</v>
      </c>
      <c r="H11" t="s">
        <v>11</v>
      </c>
      <c r="I11" t="s">
        <v>11</v>
      </c>
      <c r="J11" t="s">
        <v>11</v>
      </c>
      <c r="K11" t="s">
        <v>11</v>
      </c>
      <c r="L11" t="s">
        <v>11</v>
      </c>
      <c r="M11" t="s">
        <v>11</v>
      </c>
      <c r="N11" t="s">
        <v>11</v>
      </c>
      <c r="O11" t="s">
        <v>11</v>
      </c>
      <c r="P11" t="s">
        <v>42</v>
      </c>
      <c r="Q11" t="s">
        <v>42</v>
      </c>
      <c r="R11" t="s">
        <v>42</v>
      </c>
      <c r="S11" t="s">
        <v>42</v>
      </c>
      <c r="T11" t="s">
        <v>42</v>
      </c>
      <c r="U11" t="s">
        <v>42</v>
      </c>
      <c r="V11" t="s">
        <v>11</v>
      </c>
      <c r="W11" t="s">
        <v>42</v>
      </c>
      <c r="X11" t="s">
        <v>42</v>
      </c>
      <c r="Y11" t="s">
        <v>42</v>
      </c>
      <c r="Z11" t="s">
        <v>42</v>
      </c>
      <c r="AA11" t="s">
        <v>42</v>
      </c>
      <c r="AB11" t="s">
        <v>42</v>
      </c>
      <c r="AC11" t="s">
        <v>11</v>
      </c>
      <c r="AD11" t="s">
        <v>11</v>
      </c>
      <c r="AE11" t="s">
        <v>42</v>
      </c>
    </row>
    <row r="12" spans="1:31" x14ac:dyDescent="0.2">
      <c r="A12" s="2" t="s">
        <v>44</v>
      </c>
      <c r="C12" t="s">
        <v>42</v>
      </c>
      <c r="D12" t="s">
        <v>11</v>
      </c>
      <c r="E12" t="s">
        <v>11</v>
      </c>
      <c r="F12" t="s">
        <v>11</v>
      </c>
      <c r="G12" t="s">
        <v>11</v>
      </c>
      <c r="H12" t="s">
        <v>11</v>
      </c>
      <c r="I12" t="s">
        <v>11</v>
      </c>
      <c r="J12" t="s">
        <v>11</v>
      </c>
      <c r="K12" t="s">
        <v>11</v>
      </c>
      <c r="L12" t="s">
        <v>11</v>
      </c>
      <c r="M12" t="s">
        <v>11</v>
      </c>
      <c r="N12" t="s">
        <v>11</v>
      </c>
      <c r="O12" t="s">
        <v>11</v>
      </c>
      <c r="P12" t="s">
        <v>42</v>
      </c>
      <c r="Q12" t="s">
        <v>42</v>
      </c>
      <c r="R12" t="s">
        <v>42</v>
      </c>
      <c r="S12" t="s">
        <v>42</v>
      </c>
      <c r="T12" t="s">
        <v>42</v>
      </c>
      <c r="U12" t="s">
        <v>42</v>
      </c>
      <c r="V12" t="s">
        <v>11</v>
      </c>
      <c r="W12" t="s">
        <v>42</v>
      </c>
      <c r="X12" t="s">
        <v>42</v>
      </c>
      <c r="Y12" t="s">
        <v>42</v>
      </c>
      <c r="Z12" t="s">
        <v>42</v>
      </c>
      <c r="AA12" t="s">
        <v>42</v>
      </c>
      <c r="AB12" t="s">
        <v>42</v>
      </c>
      <c r="AC12" t="s">
        <v>11</v>
      </c>
      <c r="AD12" t="s">
        <v>11</v>
      </c>
      <c r="AE12" t="s">
        <v>42</v>
      </c>
    </row>
    <row r="14" spans="1:31" ht="18" x14ac:dyDescent="0.25">
      <c r="A14" s="1" t="s">
        <v>45</v>
      </c>
    </row>
    <row r="15" spans="1:31" ht="18" x14ac:dyDescent="0.25">
      <c r="A15" s="1" t="s">
        <v>46</v>
      </c>
    </row>
    <row r="18" spans="1:18" ht="15.75" x14ac:dyDescent="0.25">
      <c r="A18" s="3" t="s">
        <v>47</v>
      </c>
    </row>
    <row r="20" spans="1:18" x14ac:dyDescent="0.2">
      <c r="A20" s="2" t="s">
        <v>11</v>
      </c>
      <c r="B20" s="2" t="s">
        <v>48</v>
      </c>
      <c r="C20" s="2" t="s">
        <v>49</v>
      </c>
      <c r="D20" s="2" t="s">
        <v>50</v>
      </c>
      <c r="E20" s="2" t="s">
        <v>51</v>
      </c>
      <c r="F20" s="2" t="s">
        <v>52</v>
      </c>
      <c r="G20" s="2" t="s">
        <v>53</v>
      </c>
      <c r="H20" s="2" t="s">
        <v>54</v>
      </c>
      <c r="I20" s="2" t="s">
        <v>55</v>
      </c>
      <c r="J20" s="2" t="s">
        <v>56</v>
      </c>
      <c r="K20" s="2" t="s">
        <v>57</v>
      </c>
      <c r="L20" s="2" t="s">
        <v>58</v>
      </c>
    </row>
    <row r="21" spans="1:18" x14ac:dyDescent="0.2">
      <c r="A21" s="2" t="s">
        <v>59</v>
      </c>
      <c r="B21" t="s">
        <v>60</v>
      </c>
      <c r="C21" t="s">
        <v>61</v>
      </c>
      <c r="D21" t="s">
        <v>61</v>
      </c>
      <c r="E21" t="s">
        <v>61</v>
      </c>
      <c r="F21" t="s">
        <v>61</v>
      </c>
      <c r="G21" t="s">
        <v>61</v>
      </c>
      <c r="H21" t="s">
        <v>61</v>
      </c>
      <c r="I21" t="s">
        <v>61</v>
      </c>
      <c r="J21" t="s">
        <v>61</v>
      </c>
      <c r="K21" t="s">
        <v>61</v>
      </c>
      <c r="L21" t="s">
        <v>61</v>
      </c>
    </row>
    <row r="23" spans="1:18" x14ac:dyDescent="0.2">
      <c r="A23" s="2" t="s">
        <v>11</v>
      </c>
      <c r="B23" s="2" t="s">
        <v>62</v>
      </c>
      <c r="C23" s="2" t="s">
        <v>63</v>
      </c>
      <c r="D23" s="2" t="s">
        <v>64</v>
      </c>
      <c r="E23" s="2" t="s">
        <v>65</v>
      </c>
      <c r="F23" s="2" t="s">
        <v>66</v>
      </c>
      <c r="G23" s="2" t="s">
        <v>67</v>
      </c>
      <c r="H23" s="2" t="s">
        <v>68</v>
      </c>
      <c r="I23" s="2" t="s">
        <v>69</v>
      </c>
      <c r="J23" s="2" t="s">
        <v>70</v>
      </c>
      <c r="K23" s="2" t="s">
        <v>71</v>
      </c>
      <c r="L23" s="2" t="s">
        <v>72</v>
      </c>
      <c r="M23" s="2" t="s">
        <v>73</v>
      </c>
      <c r="N23" s="2" t="s">
        <v>74</v>
      </c>
      <c r="O23" s="2" t="s">
        <v>75</v>
      </c>
      <c r="P23" s="2" t="s">
        <v>76</v>
      </c>
      <c r="Q23" s="2" t="s">
        <v>77</v>
      </c>
      <c r="R23" s="2" t="s">
        <v>78</v>
      </c>
    </row>
    <row r="24" spans="1:18" x14ac:dyDescent="0.2">
      <c r="A24" s="2" t="s">
        <v>59</v>
      </c>
      <c r="B24" t="s">
        <v>61</v>
      </c>
      <c r="C24" t="s">
        <v>61</v>
      </c>
      <c r="D24" t="s">
        <v>61</v>
      </c>
      <c r="E24" t="s">
        <v>61</v>
      </c>
      <c r="F24" t="s">
        <v>79</v>
      </c>
      <c r="G24" t="s">
        <v>61</v>
      </c>
      <c r="H24" t="s">
        <v>79</v>
      </c>
      <c r="I24" t="s">
        <v>61</v>
      </c>
      <c r="J24" t="s">
        <v>61</v>
      </c>
      <c r="K24" t="s">
        <v>61</v>
      </c>
      <c r="L24" t="s">
        <v>61</v>
      </c>
      <c r="M24" t="s">
        <v>61</v>
      </c>
      <c r="N24" t="s">
        <v>61</v>
      </c>
      <c r="O24" t="s">
        <v>79</v>
      </c>
      <c r="P24" t="s">
        <v>61</v>
      </c>
      <c r="Q24" t="s">
        <v>61</v>
      </c>
      <c r="R24" t="s">
        <v>61</v>
      </c>
    </row>
    <row r="26" spans="1:18" x14ac:dyDescent="0.2">
      <c r="A26" s="2" t="s">
        <v>80</v>
      </c>
    </row>
    <row r="28" spans="1:18" x14ac:dyDescent="0.2">
      <c r="A28" s="2" t="s">
        <v>81</v>
      </c>
    </row>
    <row r="29" spans="1:18" x14ac:dyDescent="0.2">
      <c r="A29" s="2" t="s">
        <v>82</v>
      </c>
    </row>
    <row r="30" spans="1:18" x14ac:dyDescent="0.2">
      <c r="A30" s="2" t="s">
        <v>83</v>
      </c>
    </row>
    <row r="31" spans="1:18" x14ac:dyDescent="0.2">
      <c r="A31" s="2" t="s">
        <v>84</v>
      </c>
    </row>
  </sheetData>
  <pageMargins left="0.75" right="0.75" top="1" bottom="1" header="0.5" footer="0.5"/>
  <pageSetup paperSize="9" scale="0" firstPageNumber="0" fitToWidth="0" fitToHeight="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RowHeight="12.75" x14ac:dyDescent="0.2"/>
  <sheetData>
    <row r="1" spans="1:1" ht="18" x14ac:dyDescent="0.25">
      <c r="A1" s="1" t="s">
        <v>372</v>
      </c>
    </row>
    <row r="3" spans="1:1" x14ac:dyDescent="0.2">
      <c r="A3" t="s">
        <v>373</v>
      </c>
    </row>
  </sheetData>
  <pageMargins left="0.75" right="0.75" top="1" bottom="1" header="0.5" footer="0.5"/>
  <pageSetup paperSize="9" scale="0" firstPageNumber="0" fitToWidth="0" fitToHeight="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RowHeight="12.75" x14ac:dyDescent="0.2"/>
  <sheetData>
    <row r="1" spans="1:1" ht="18" x14ac:dyDescent="0.25">
      <c r="A1" s="1" t="s">
        <v>374</v>
      </c>
    </row>
    <row r="3" spans="1:1" x14ac:dyDescent="0.2">
      <c r="A3" t="s">
        <v>373</v>
      </c>
    </row>
  </sheetData>
  <pageMargins left="0.75" right="0.75" top="1" bottom="1" header="0.5" footer="0.5"/>
  <pageSetup paperSize="9" scale="0" firstPageNumber="0" fitToWidth="0" fitToHeight="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RowHeight="12.75" x14ac:dyDescent="0.2"/>
  <sheetData>
    <row r="1" spans="1:1" ht="18" x14ac:dyDescent="0.25">
      <c r="A1" s="1" t="s">
        <v>375</v>
      </c>
    </row>
    <row r="3" spans="1:1" x14ac:dyDescent="0.2">
      <c r="A3" t="s">
        <v>373</v>
      </c>
    </row>
  </sheetData>
  <pageMargins left="0.75" right="0.75" top="1" bottom="1" header="0.5" footer="0.5"/>
  <pageSetup paperSize="9" scale="0" firstPageNumber="0" fitToWidth="0" fitToHeight="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heetViews>
  <sheetFormatPr defaultRowHeight="12.75" x14ac:dyDescent="0.2"/>
  <sheetData>
    <row r="1" spans="1:3" ht="18" x14ac:dyDescent="0.25">
      <c r="A1" s="1" t="s">
        <v>376</v>
      </c>
    </row>
    <row r="5" spans="1:3" x14ac:dyDescent="0.2">
      <c r="A5" s="2" t="s">
        <v>377</v>
      </c>
      <c r="B5" s="2" t="s">
        <v>378</v>
      </c>
      <c r="C5" s="2" t="s">
        <v>379</v>
      </c>
    </row>
    <row r="7" spans="1:3" x14ac:dyDescent="0.2">
      <c r="A7" t="s">
        <v>359</v>
      </c>
      <c r="B7" t="s">
        <v>358</v>
      </c>
      <c r="C7" s="4">
        <v>3</v>
      </c>
    </row>
    <row r="8" spans="1:3" x14ac:dyDescent="0.2">
      <c r="A8" s="2" t="s">
        <v>380</v>
      </c>
      <c r="C8" s="6">
        <f>SUM(C6:C7)</f>
        <v>3</v>
      </c>
    </row>
    <row r="11" spans="1:3" x14ac:dyDescent="0.2">
      <c r="A11" t="s">
        <v>360</v>
      </c>
      <c r="B11" t="s">
        <v>359</v>
      </c>
      <c r="C11" s="4">
        <v>5</v>
      </c>
    </row>
    <row r="12" spans="1:3" x14ac:dyDescent="0.2">
      <c r="A12" s="2" t="s">
        <v>380</v>
      </c>
      <c r="C12" s="6">
        <f>SUM(C10:C11)</f>
        <v>5</v>
      </c>
    </row>
    <row r="15" spans="1:3" x14ac:dyDescent="0.2">
      <c r="A15" t="s">
        <v>381</v>
      </c>
      <c r="B15" t="s">
        <v>361</v>
      </c>
      <c r="C15" s="4">
        <v>1</v>
      </c>
    </row>
    <row r="16" spans="1:3" x14ac:dyDescent="0.2">
      <c r="A16" s="2" t="s">
        <v>380</v>
      </c>
      <c r="C16" s="6">
        <f>SUM(C14:C15)</f>
        <v>1</v>
      </c>
    </row>
    <row r="19" spans="1:3" x14ac:dyDescent="0.2">
      <c r="A19" t="s">
        <v>363</v>
      </c>
      <c r="B19" t="s">
        <v>362</v>
      </c>
      <c r="C19" s="4">
        <v>11</v>
      </c>
    </row>
    <row r="20" spans="1:3" x14ac:dyDescent="0.2">
      <c r="A20" s="2" t="s">
        <v>380</v>
      </c>
      <c r="C20" s="6">
        <f>SUM(C18:C19)</f>
        <v>11</v>
      </c>
    </row>
    <row r="23" spans="1:3" x14ac:dyDescent="0.2">
      <c r="A23" t="s">
        <v>369</v>
      </c>
      <c r="B23" t="s">
        <v>368</v>
      </c>
      <c r="C23" s="4">
        <v>2</v>
      </c>
    </row>
    <row r="24" spans="1:3" x14ac:dyDescent="0.2">
      <c r="A24" s="2" t="s">
        <v>380</v>
      </c>
      <c r="C24" s="6">
        <f>SUM(C22:C23)</f>
        <v>2</v>
      </c>
    </row>
    <row r="27" spans="1:3" x14ac:dyDescent="0.2">
      <c r="A27" t="s">
        <v>382</v>
      </c>
      <c r="B27" t="s">
        <v>370</v>
      </c>
      <c r="C27" s="4">
        <v>1</v>
      </c>
    </row>
    <row r="28" spans="1:3" x14ac:dyDescent="0.2">
      <c r="A28" s="2" t="s">
        <v>380</v>
      </c>
      <c r="C28" s="6">
        <f>SUM(C26:C27)</f>
        <v>1</v>
      </c>
    </row>
  </sheetData>
  <pageMargins left="0.75" right="0.75" top="1" bottom="1" header="0.5" footer="0.5"/>
  <pageSetup paperSize="9" scale="0" firstPageNumber="0" fitToWidth="0" fitToHeight="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Normal="100" workbookViewId="0"/>
  </sheetViews>
  <sheetFormatPr defaultRowHeight="12.75" x14ac:dyDescent="0.2"/>
  <sheetData>
    <row r="1" spans="1:18" ht="18" x14ac:dyDescent="0.25">
      <c r="A1" s="1" t="s">
        <v>383</v>
      </c>
    </row>
    <row r="5" spans="1:18" x14ac:dyDescent="0.2">
      <c r="B5" s="2" t="s">
        <v>384</v>
      </c>
      <c r="D5" s="2" t="s">
        <v>385</v>
      </c>
      <c r="F5" s="2" t="s">
        <v>386</v>
      </c>
      <c r="H5" s="2" t="s">
        <v>387</v>
      </c>
      <c r="J5" s="2" t="s">
        <v>388</v>
      </c>
      <c r="L5" s="2" t="s">
        <v>389</v>
      </c>
      <c r="N5" s="2" t="s">
        <v>390</v>
      </c>
      <c r="P5" s="2" t="s">
        <v>391</v>
      </c>
      <c r="R5" s="2" t="s">
        <v>352</v>
      </c>
    </row>
    <row r="6" spans="1:18" x14ac:dyDescent="0.2">
      <c r="A6" s="2" t="s">
        <v>347</v>
      </c>
      <c r="B6" t="s">
        <v>353</v>
      </c>
      <c r="C6" t="s">
        <v>354</v>
      </c>
      <c r="D6" t="s">
        <v>353</v>
      </c>
      <c r="E6" t="s">
        <v>354</v>
      </c>
      <c r="F6" t="s">
        <v>353</v>
      </c>
      <c r="G6" t="s">
        <v>354</v>
      </c>
      <c r="H6" t="s">
        <v>353</v>
      </c>
      <c r="I6" t="s">
        <v>354</v>
      </c>
      <c r="J6" t="s">
        <v>353</v>
      </c>
      <c r="K6" t="s">
        <v>354</v>
      </c>
      <c r="L6" t="s">
        <v>353</v>
      </c>
      <c r="M6" t="s">
        <v>354</v>
      </c>
      <c r="N6" t="s">
        <v>353</v>
      </c>
      <c r="O6" t="s">
        <v>354</v>
      </c>
      <c r="P6" t="s">
        <v>353</v>
      </c>
      <c r="Q6" t="s">
        <v>354</v>
      </c>
    </row>
    <row r="7" spans="1:18" x14ac:dyDescent="0.2">
      <c r="A7" t="s">
        <v>362</v>
      </c>
      <c r="B7" s="4">
        <v>0</v>
      </c>
      <c r="C7" s="4">
        <v>0</v>
      </c>
      <c r="D7" s="4">
        <v>0</v>
      </c>
      <c r="E7" s="4">
        <v>0</v>
      </c>
      <c r="F7" s="4">
        <v>0</v>
      </c>
      <c r="G7" s="4">
        <v>0</v>
      </c>
      <c r="H7" s="4">
        <v>0</v>
      </c>
      <c r="I7" s="4">
        <v>0</v>
      </c>
      <c r="J7" s="4">
        <v>0</v>
      </c>
      <c r="K7" s="4">
        <v>0</v>
      </c>
      <c r="L7" s="4">
        <v>0</v>
      </c>
      <c r="M7" s="4">
        <v>1</v>
      </c>
      <c r="N7" s="4">
        <v>0</v>
      </c>
      <c r="O7" s="4">
        <v>0</v>
      </c>
      <c r="P7" s="4">
        <v>0</v>
      </c>
      <c r="Q7" s="4">
        <v>0</v>
      </c>
      <c r="R7" s="6">
        <f>SUM(B7:Q7)</f>
        <v>1</v>
      </c>
    </row>
    <row r="8" spans="1:18" x14ac:dyDescent="0.2">
      <c r="A8" t="s">
        <v>363</v>
      </c>
      <c r="B8" s="4">
        <v>0</v>
      </c>
      <c r="C8" s="4">
        <v>0</v>
      </c>
      <c r="D8" s="4">
        <v>2</v>
      </c>
      <c r="E8" s="4">
        <v>1</v>
      </c>
      <c r="F8" s="4">
        <v>0</v>
      </c>
      <c r="G8" s="4">
        <v>0</v>
      </c>
      <c r="H8" s="4">
        <v>0</v>
      </c>
      <c r="I8" s="4">
        <v>0</v>
      </c>
      <c r="J8" s="4">
        <v>0</v>
      </c>
      <c r="K8" s="4">
        <v>0</v>
      </c>
      <c r="L8" s="4">
        <v>0</v>
      </c>
      <c r="M8" s="4">
        <v>0</v>
      </c>
      <c r="N8" s="4">
        <v>0</v>
      </c>
      <c r="O8" s="4">
        <v>0</v>
      </c>
      <c r="P8" s="4">
        <v>0</v>
      </c>
      <c r="Q8" s="4">
        <v>0</v>
      </c>
      <c r="R8" s="6">
        <f>SUM(B8:Q8)</f>
        <v>3</v>
      </c>
    </row>
    <row r="9" spans="1:18" x14ac:dyDescent="0.2">
      <c r="A9" t="s">
        <v>368</v>
      </c>
      <c r="B9" s="4">
        <v>1</v>
      </c>
      <c r="C9" s="4">
        <v>0</v>
      </c>
      <c r="D9" s="4">
        <v>0</v>
      </c>
      <c r="E9" s="4">
        <v>0</v>
      </c>
      <c r="F9" s="4">
        <v>0</v>
      </c>
      <c r="G9" s="4">
        <v>0</v>
      </c>
      <c r="H9" s="4">
        <v>0</v>
      </c>
      <c r="I9" s="4">
        <v>0</v>
      </c>
      <c r="J9" s="4">
        <v>0</v>
      </c>
      <c r="K9" s="4">
        <v>0</v>
      </c>
      <c r="L9" s="4">
        <v>0</v>
      </c>
      <c r="M9" s="4">
        <v>0</v>
      </c>
      <c r="N9" s="4">
        <v>0</v>
      </c>
      <c r="O9" s="4">
        <v>0</v>
      </c>
      <c r="P9" s="4">
        <v>0</v>
      </c>
      <c r="Q9" s="4">
        <v>0</v>
      </c>
      <c r="R9" s="6">
        <f>SUM(B9:Q9)</f>
        <v>1</v>
      </c>
    </row>
    <row r="10" spans="1:18" x14ac:dyDescent="0.2">
      <c r="A10" t="s">
        <v>392</v>
      </c>
      <c r="B10" s="4">
        <v>0</v>
      </c>
      <c r="C10" s="4">
        <v>0</v>
      </c>
      <c r="D10" s="4">
        <v>1</v>
      </c>
      <c r="E10" s="4">
        <v>0</v>
      </c>
      <c r="F10" s="4">
        <v>0</v>
      </c>
      <c r="G10" s="4">
        <v>0</v>
      </c>
      <c r="H10" s="4">
        <v>0</v>
      </c>
      <c r="I10" s="4">
        <v>0</v>
      </c>
      <c r="J10" s="4">
        <v>0</v>
      </c>
      <c r="K10" s="4">
        <v>0</v>
      </c>
      <c r="L10" s="4">
        <v>0</v>
      </c>
      <c r="M10" s="4">
        <v>0</v>
      </c>
      <c r="N10" s="4">
        <v>0</v>
      </c>
      <c r="O10" s="4">
        <v>0</v>
      </c>
      <c r="P10" s="4">
        <v>0</v>
      </c>
      <c r="Q10" s="4">
        <v>0</v>
      </c>
      <c r="R10" s="6">
        <f>SUM(B10:Q10)</f>
        <v>1</v>
      </c>
    </row>
    <row r="11" spans="1:18" x14ac:dyDescent="0.2">
      <c r="A11" s="2" t="s">
        <v>352</v>
      </c>
      <c r="B11" s="6">
        <f t="shared" ref="B11:R11" si="0">SUM(B7:B10)</f>
        <v>1</v>
      </c>
      <c r="C11" s="6">
        <f t="shared" si="0"/>
        <v>0</v>
      </c>
      <c r="D11" s="6">
        <f t="shared" si="0"/>
        <v>3</v>
      </c>
      <c r="E11" s="6">
        <f t="shared" si="0"/>
        <v>1</v>
      </c>
      <c r="F11" s="6">
        <f t="shared" si="0"/>
        <v>0</v>
      </c>
      <c r="G11" s="6">
        <f t="shared" si="0"/>
        <v>0</v>
      </c>
      <c r="H11" s="6">
        <f t="shared" si="0"/>
        <v>0</v>
      </c>
      <c r="I11" s="6">
        <f t="shared" si="0"/>
        <v>0</v>
      </c>
      <c r="J11" s="6">
        <f t="shared" si="0"/>
        <v>0</v>
      </c>
      <c r="K11" s="6">
        <f t="shared" si="0"/>
        <v>0</v>
      </c>
      <c r="L11" s="6">
        <f t="shared" si="0"/>
        <v>0</v>
      </c>
      <c r="M11" s="6">
        <f t="shared" si="0"/>
        <v>1</v>
      </c>
      <c r="N11" s="6">
        <f t="shared" si="0"/>
        <v>0</v>
      </c>
      <c r="O11" s="6">
        <f t="shared" si="0"/>
        <v>0</v>
      </c>
      <c r="P11" s="6">
        <f t="shared" si="0"/>
        <v>0</v>
      </c>
      <c r="Q11" s="6">
        <f t="shared" si="0"/>
        <v>0</v>
      </c>
      <c r="R11" s="6">
        <f t="shared" si="0"/>
        <v>6</v>
      </c>
    </row>
  </sheetData>
  <pageMargins left="0.75" right="0.75" top="1" bottom="1" header="0.5" footer="0.5"/>
  <pageSetup paperSize="9" scale="0" firstPageNumber="0" fitToWidth="0" fitToHeight="0"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zoomScaleNormal="100" workbookViewId="0"/>
  </sheetViews>
  <sheetFormatPr defaultRowHeight="12.75" x14ac:dyDescent="0.2"/>
  <sheetData>
    <row r="1" spans="1:20" ht="18" x14ac:dyDescent="0.25">
      <c r="A1" s="1" t="s">
        <v>393</v>
      </c>
    </row>
    <row r="5" spans="1:20" x14ac:dyDescent="0.2">
      <c r="B5" s="2" t="s">
        <v>394</v>
      </c>
      <c r="D5" s="2" t="s">
        <v>391</v>
      </c>
      <c r="F5" s="2" t="s">
        <v>395</v>
      </c>
      <c r="H5" s="2" t="s">
        <v>396</v>
      </c>
      <c r="J5" s="2" t="s">
        <v>397</v>
      </c>
      <c r="L5" s="2" t="s">
        <v>398</v>
      </c>
      <c r="N5" s="2" t="s">
        <v>399</v>
      </c>
      <c r="P5" s="2" t="s">
        <v>400</v>
      </c>
      <c r="R5" s="2" t="s">
        <v>401</v>
      </c>
      <c r="T5" s="2" t="s">
        <v>402</v>
      </c>
    </row>
    <row r="6" spans="1:20" x14ac:dyDescent="0.2">
      <c r="A6" s="2" t="s">
        <v>347</v>
      </c>
      <c r="B6" t="s">
        <v>353</v>
      </c>
      <c r="C6" t="s">
        <v>354</v>
      </c>
      <c r="D6" t="s">
        <v>353</v>
      </c>
      <c r="E6" t="s">
        <v>354</v>
      </c>
      <c r="F6" t="s">
        <v>353</v>
      </c>
      <c r="G6" t="s">
        <v>354</v>
      </c>
      <c r="H6" t="s">
        <v>353</v>
      </c>
      <c r="I6" t="s">
        <v>354</v>
      </c>
      <c r="J6" t="s">
        <v>353</v>
      </c>
      <c r="K6" t="s">
        <v>354</v>
      </c>
      <c r="L6" t="s">
        <v>353</v>
      </c>
      <c r="M6" t="s">
        <v>354</v>
      </c>
      <c r="N6" t="s">
        <v>353</v>
      </c>
      <c r="O6" t="s">
        <v>354</v>
      </c>
      <c r="P6" t="s">
        <v>353</v>
      </c>
      <c r="Q6" t="s">
        <v>354</v>
      </c>
      <c r="R6" t="s">
        <v>353</v>
      </c>
      <c r="S6" t="s">
        <v>354</v>
      </c>
    </row>
    <row r="7" spans="1:20" x14ac:dyDescent="0.2">
      <c r="A7" t="s">
        <v>356</v>
      </c>
      <c r="B7" s="4">
        <v>0</v>
      </c>
      <c r="C7" s="4">
        <v>1</v>
      </c>
      <c r="D7" s="4">
        <v>0</v>
      </c>
      <c r="E7" s="4">
        <v>0</v>
      </c>
      <c r="F7" s="4">
        <v>0</v>
      </c>
      <c r="G7" s="4">
        <v>0</v>
      </c>
      <c r="H7" s="4">
        <v>0</v>
      </c>
      <c r="I7" s="4">
        <v>0</v>
      </c>
      <c r="J7" s="4">
        <v>0</v>
      </c>
      <c r="K7" s="4">
        <v>0</v>
      </c>
      <c r="L7" s="4">
        <v>0</v>
      </c>
      <c r="M7" s="4">
        <v>0</v>
      </c>
      <c r="N7" s="4">
        <v>0</v>
      </c>
      <c r="O7" s="4">
        <v>0</v>
      </c>
      <c r="P7" s="4">
        <v>0</v>
      </c>
      <c r="Q7" s="4">
        <v>0</v>
      </c>
      <c r="R7" s="4">
        <v>0</v>
      </c>
      <c r="S7" s="4">
        <v>0</v>
      </c>
      <c r="T7" s="6">
        <f>SUM(B7:S7)</f>
        <v>1</v>
      </c>
    </row>
    <row r="8" spans="1:20" x14ac:dyDescent="0.2">
      <c r="A8" s="2" t="s">
        <v>352</v>
      </c>
      <c r="B8" s="6">
        <f t="shared" ref="B8:T8" si="0">SUM(B7:B7)</f>
        <v>0</v>
      </c>
      <c r="C8" s="6">
        <f t="shared" si="0"/>
        <v>1</v>
      </c>
      <c r="D8" s="6">
        <f t="shared" si="0"/>
        <v>0</v>
      </c>
      <c r="E8" s="6">
        <f t="shared" si="0"/>
        <v>0</v>
      </c>
      <c r="F8" s="6">
        <f t="shared" si="0"/>
        <v>0</v>
      </c>
      <c r="G8" s="6">
        <f t="shared" si="0"/>
        <v>0</v>
      </c>
      <c r="H8" s="6">
        <f t="shared" si="0"/>
        <v>0</v>
      </c>
      <c r="I8" s="6">
        <f t="shared" si="0"/>
        <v>0</v>
      </c>
      <c r="J8" s="6">
        <f t="shared" si="0"/>
        <v>0</v>
      </c>
      <c r="K8" s="6">
        <f t="shared" si="0"/>
        <v>0</v>
      </c>
      <c r="L8" s="6">
        <f t="shared" si="0"/>
        <v>0</v>
      </c>
      <c r="M8" s="6">
        <f t="shared" si="0"/>
        <v>0</v>
      </c>
      <c r="N8" s="6">
        <f t="shared" si="0"/>
        <v>0</v>
      </c>
      <c r="O8" s="6">
        <f t="shared" si="0"/>
        <v>0</v>
      </c>
      <c r="P8" s="6">
        <f t="shared" si="0"/>
        <v>0</v>
      </c>
      <c r="Q8" s="6">
        <f t="shared" si="0"/>
        <v>0</v>
      </c>
      <c r="R8" s="6">
        <f t="shared" si="0"/>
        <v>0</v>
      </c>
      <c r="S8" s="6">
        <f t="shared" si="0"/>
        <v>0</v>
      </c>
      <c r="T8" s="6">
        <f t="shared" si="0"/>
        <v>1</v>
      </c>
    </row>
  </sheetData>
  <pageMargins left="0.75" right="0.75" top="1" bottom="1" header="0.5" footer="0.5"/>
  <pageSetup paperSize="9" scale="0" firstPageNumber="0" fitToWidth="0" fitToHeight="0"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sheetViews>
  <sheetFormatPr defaultRowHeight="12.75" x14ac:dyDescent="0.2"/>
  <sheetData>
    <row r="1" spans="1:22" ht="18" x14ac:dyDescent="0.25">
      <c r="A1" s="1" t="s">
        <v>403</v>
      </c>
    </row>
    <row r="5" spans="1:22" x14ac:dyDescent="0.2">
      <c r="A5" s="2" t="s">
        <v>404</v>
      </c>
      <c r="B5" s="2" t="s">
        <v>405</v>
      </c>
      <c r="D5" s="2" t="s">
        <v>406</v>
      </c>
      <c r="F5" s="2" t="s">
        <v>407</v>
      </c>
      <c r="H5" s="2" t="s">
        <v>408</v>
      </c>
      <c r="J5" s="2" t="s">
        <v>409</v>
      </c>
      <c r="L5" s="2" t="s">
        <v>410</v>
      </c>
      <c r="N5" s="2" t="s">
        <v>411</v>
      </c>
      <c r="P5" s="2" t="s">
        <v>412</v>
      </c>
      <c r="R5" s="2" t="s">
        <v>413</v>
      </c>
      <c r="T5" s="2" t="s">
        <v>414</v>
      </c>
      <c r="V5" s="2" t="s">
        <v>352</v>
      </c>
    </row>
    <row r="6" spans="1:22" x14ac:dyDescent="0.2">
      <c r="A6" s="2" t="s">
        <v>347</v>
      </c>
      <c r="B6" t="s">
        <v>353</v>
      </c>
      <c r="C6" t="s">
        <v>354</v>
      </c>
      <c r="D6" t="s">
        <v>353</v>
      </c>
      <c r="E6" t="s">
        <v>354</v>
      </c>
      <c r="F6" t="s">
        <v>353</v>
      </c>
      <c r="G6" t="s">
        <v>354</v>
      </c>
      <c r="H6" t="s">
        <v>353</v>
      </c>
      <c r="I6" t="s">
        <v>354</v>
      </c>
      <c r="J6" t="s">
        <v>353</v>
      </c>
      <c r="K6" t="s">
        <v>354</v>
      </c>
      <c r="L6" t="s">
        <v>353</v>
      </c>
      <c r="M6" t="s">
        <v>354</v>
      </c>
      <c r="N6" t="s">
        <v>353</v>
      </c>
      <c r="O6" t="s">
        <v>354</v>
      </c>
      <c r="P6" t="s">
        <v>353</v>
      </c>
      <c r="Q6" t="s">
        <v>354</v>
      </c>
      <c r="R6" t="s">
        <v>353</v>
      </c>
      <c r="S6" t="s">
        <v>354</v>
      </c>
      <c r="T6" t="s">
        <v>353</v>
      </c>
      <c r="U6" t="s">
        <v>354</v>
      </c>
    </row>
    <row r="7" spans="1:22" ht="15.75" x14ac:dyDescent="0.25">
      <c r="A7" t="s">
        <v>355</v>
      </c>
      <c r="B7" s="3">
        <v>0</v>
      </c>
      <c r="C7" s="3">
        <v>0</v>
      </c>
      <c r="D7" s="3">
        <v>0</v>
      </c>
      <c r="E7" s="3">
        <v>1</v>
      </c>
      <c r="F7" s="3">
        <v>0</v>
      </c>
      <c r="G7" s="3">
        <v>0</v>
      </c>
      <c r="H7" s="3">
        <v>0</v>
      </c>
      <c r="I7" s="3">
        <v>0</v>
      </c>
      <c r="J7" s="3">
        <v>0</v>
      </c>
      <c r="K7" s="3">
        <v>0</v>
      </c>
      <c r="L7" s="3">
        <v>0</v>
      </c>
      <c r="M7" s="3">
        <v>0</v>
      </c>
      <c r="N7" s="3">
        <v>0</v>
      </c>
      <c r="O7" s="3">
        <v>0</v>
      </c>
      <c r="P7" s="3">
        <v>0</v>
      </c>
      <c r="Q7" s="3">
        <v>0</v>
      </c>
      <c r="R7" s="3">
        <v>0</v>
      </c>
      <c r="S7" s="3">
        <v>0</v>
      </c>
      <c r="T7" s="3">
        <v>0</v>
      </c>
      <c r="U7" s="3">
        <v>0</v>
      </c>
      <c r="V7" s="5">
        <f t="shared" ref="V7:V23" si="0">SUM(B7:U7)</f>
        <v>1</v>
      </c>
    </row>
    <row r="8" spans="1:22" ht="15.75" x14ac:dyDescent="0.25">
      <c r="A8" t="s">
        <v>356</v>
      </c>
      <c r="B8" s="3">
        <v>0</v>
      </c>
      <c r="C8" s="3">
        <v>0</v>
      </c>
      <c r="D8" s="3">
        <v>0</v>
      </c>
      <c r="E8" s="3">
        <v>0</v>
      </c>
      <c r="F8" s="3">
        <v>0</v>
      </c>
      <c r="G8" s="3">
        <v>0</v>
      </c>
      <c r="H8" s="3">
        <v>0</v>
      </c>
      <c r="I8" s="3">
        <v>0</v>
      </c>
      <c r="J8" s="3">
        <v>0</v>
      </c>
      <c r="K8" s="3">
        <v>0</v>
      </c>
      <c r="L8" s="3">
        <v>0</v>
      </c>
      <c r="M8" s="3">
        <v>2</v>
      </c>
      <c r="N8" s="3">
        <v>1</v>
      </c>
      <c r="O8" s="3">
        <v>0</v>
      </c>
      <c r="P8" s="3">
        <v>0</v>
      </c>
      <c r="Q8" s="3">
        <v>0</v>
      </c>
      <c r="R8" s="3">
        <v>0</v>
      </c>
      <c r="S8" s="3">
        <v>0</v>
      </c>
      <c r="T8" s="3">
        <v>0</v>
      </c>
      <c r="U8" s="3">
        <v>0</v>
      </c>
      <c r="V8" s="5">
        <f t="shared" si="0"/>
        <v>3</v>
      </c>
    </row>
    <row r="9" spans="1:22" ht="15.75" x14ac:dyDescent="0.25">
      <c r="A9" t="s">
        <v>357</v>
      </c>
      <c r="B9" s="3">
        <v>0</v>
      </c>
      <c r="C9" s="3">
        <v>0</v>
      </c>
      <c r="D9" s="3">
        <v>0</v>
      </c>
      <c r="E9" s="3">
        <v>0</v>
      </c>
      <c r="F9" s="3">
        <v>0</v>
      </c>
      <c r="G9" s="3">
        <v>1</v>
      </c>
      <c r="H9" s="3">
        <v>1</v>
      </c>
      <c r="I9" s="3">
        <v>1</v>
      </c>
      <c r="J9" s="3">
        <v>0</v>
      </c>
      <c r="K9" s="3">
        <v>2</v>
      </c>
      <c r="L9" s="3">
        <v>0</v>
      </c>
      <c r="M9" s="3">
        <v>1</v>
      </c>
      <c r="N9" s="3">
        <v>0</v>
      </c>
      <c r="O9" s="3">
        <v>2</v>
      </c>
      <c r="P9" s="3">
        <v>0</v>
      </c>
      <c r="Q9" s="3">
        <v>0</v>
      </c>
      <c r="R9" s="3">
        <v>0</v>
      </c>
      <c r="S9" s="3">
        <v>0</v>
      </c>
      <c r="T9" s="3">
        <v>0</v>
      </c>
      <c r="U9" s="3">
        <v>0</v>
      </c>
      <c r="V9" s="5">
        <f t="shared" si="0"/>
        <v>8</v>
      </c>
    </row>
    <row r="10" spans="1:22" ht="15.75" x14ac:dyDescent="0.25">
      <c r="A10" t="s">
        <v>358</v>
      </c>
      <c r="B10" s="3">
        <v>0</v>
      </c>
      <c r="C10" s="3">
        <v>0</v>
      </c>
      <c r="D10" s="3">
        <v>0</v>
      </c>
      <c r="E10" s="3">
        <v>0</v>
      </c>
      <c r="F10" s="3">
        <v>0</v>
      </c>
      <c r="G10" s="3">
        <v>0</v>
      </c>
      <c r="H10" s="3">
        <v>0</v>
      </c>
      <c r="I10" s="3">
        <v>0</v>
      </c>
      <c r="J10" s="3">
        <v>3</v>
      </c>
      <c r="K10" s="3">
        <v>2</v>
      </c>
      <c r="L10" s="3">
        <v>0</v>
      </c>
      <c r="M10" s="3">
        <v>2</v>
      </c>
      <c r="N10" s="3">
        <v>0</v>
      </c>
      <c r="O10" s="3">
        <v>2</v>
      </c>
      <c r="P10" s="3">
        <v>1</v>
      </c>
      <c r="Q10" s="3">
        <v>2</v>
      </c>
      <c r="R10" s="3">
        <v>0</v>
      </c>
      <c r="S10" s="3">
        <v>0</v>
      </c>
      <c r="T10" s="3">
        <v>0</v>
      </c>
      <c r="U10" s="3">
        <v>0</v>
      </c>
      <c r="V10" s="5">
        <f t="shared" si="0"/>
        <v>12</v>
      </c>
    </row>
    <row r="11" spans="1:22" ht="15.75" x14ac:dyDescent="0.25">
      <c r="A11" t="s">
        <v>359</v>
      </c>
      <c r="B11" s="3">
        <v>0</v>
      </c>
      <c r="C11" s="3">
        <v>0</v>
      </c>
      <c r="D11" s="3">
        <v>0</v>
      </c>
      <c r="E11" s="3">
        <v>0</v>
      </c>
      <c r="F11" s="3">
        <v>4</v>
      </c>
      <c r="G11" s="3">
        <v>2</v>
      </c>
      <c r="H11" s="3">
        <v>0</v>
      </c>
      <c r="I11" s="3">
        <v>3</v>
      </c>
      <c r="J11" s="3">
        <v>3</v>
      </c>
      <c r="K11" s="3">
        <v>1</v>
      </c>
      <c r="L11" s="3">
        <v>0</v>
      </c>
      <c r="M11" s="3">
        <v>0</v>
      </c>
      <c r="N11" s="3">
        <v>2</v>
      </c>
      <c r="O11" s="3">
        <v>0</v>
      </c>
      <c r="P11" s="3">
        <v>1</v>
      </c>
      <c r="Q11" s="3">
        <v>1</v>
      </c>
      <c r="R11" s="3">
        <v>0</v>
      </c>
      <c r="S11" s="3">
        <v>0</v>
      </c>
      <c r="T11" s="3">
        <v>0</v>
      </c>
      <c r="U11" s="3">
        <v>0</v>
      </c>
      <c r="V11" s="5">
        <f t="shared" si="0"/>
        <v>17</v>
      </c>
    </row>
    <row r="12" spans="1:22" ht="15.75" x14ac:dyDescent="0.25">
      <c r="A12" t="s">
        <v>360</v>
      </c>
      <c r="B12" s="3">
        <v>0</v>
      </c>
      <c r="C12" s="3">
        <v>0</v>
      </c>
      <c r="D12" s="3">
        <v>0</v>
      </c>
      <c r="E12" s="3">
        <v>0</v>
      </c>
      <c r="F12" s="3">
        <v>1</v>
      </c>
      <c r="G12" s="3">
        <v>0</v>
      </c>
      <c r="H12" s="3">
        <v>0</v>
      </c>
      <c r="I12" s="3">
        <v>0</v>
      </c>
      <c r="J12" s="3">
        <v>2</v>
      </c>
      <c r="K12" s="3">
        <v>0</v>
      </c>
      <c r="L12" s="3">
        <v>0</v>
      </c>
      <c r="M12" s="3">
        <v>0</v>
      </c>
      <c r="N12" s="3">
        <v>0</v>
      </c>
      <c r="O12" s="3">
        <v>2</v>
      </c>
      <c r="P12" s="3">
        <v>0</v>
      </c>
      <c r="Q12" s="3">
        <v>1</v>
      </c>
      <c r="R12" s="3">
        <v>1</v>
      </c>
      <c r="S12" s="3">
        <v>0</v>
      </c>
      <c r="T12" s="3">
        <v>0</v>
      </c>
      <c r="U12" s="3">
        <v>0</v>
      </c>
      <c r="V12" s="5">
        <f t="shared" si="0"/>
        <v>7</v>
      </c>
    </row>
    <row r="13" spans="1:22" ht="15.75" x14ac:dyDescent="0.25">
      <c r="A13" t="s">
        <v>361</v>
      </c>
      <c r="B13" s="3">
        <v>0</v>
      </c>
      <c r="C13" s="3">
        <v>0</v>
      </c>
      <c r="D13" s="3">
        <v>0</v>
      </c>
      <c r="E13" s="3">
        <v>0</v>
      </c>
      <c r="F13" s="3">
        <v>0</v>
      </c>
      <c r="G13" s="3">
        <v>0</v>
      </c>
      <c r="H13" s="3">
        <v>1</v>
      </c>
      <c r="I13" s="3">
        <v>0</v>
      </c>
      <c r="J13" s="3">
        <v>0</v>
      </c>
      <c r="K13" s="3">
        <v>1</v>
      </c>
      <c r="L13" s="3">
        <v>0</v>
      </c>
      <c r="M13" s="3">
        <v>0</v>
      </c>
      <c r="N13" s="3">
        <v>0</v>
      </c>
      <c r="O13" s="3">
        <v>0</v>
      </c>
      <c r="P13" s="3">
        <v>0</v>
      </c>
      <c r="Q13" s="3">
        <v>0</v>
      </c>
      <c r="R13" s="3">
        <v>0</v>
      </c>
      <c r="S13" s="3">
        <v>0</v>
      </c>
      <c r="T13" s="3">
        <v>0</v>
      </c>
      <c r="U13" s="3">
        <v>0</v>
      </c>
      <c r="V13" s="5">
        <f t="shared" si="0"/>
        <v>2</v>
      </c>
    </row>
    <row r="14" spans="1:22" ht="15.75" x14ac:dyDescent="0.25">
      <c r="A14" t="s">
        <v>362</v>
      </c>
      <c r="B14" s="3">
        <v>0</v>
      </c>
      <c r="C14" s="3">
        <v>0</v>
      </c>
      <c r="D14" s="3">
        <v>0</v>
      </c>
      <c r="E14" s="3">
        <v>0</v>
      </c>
      <c r="F14" s="3">
        <v>0</v>
      </c>
      <c r="G14" s="3">
        <v>0</v>
      </c>
      <c r="H14" s="3">
        <v>1</v>
      </c>
      <c r="I14" s="3">
        <v>3</v>
      </c>
      <c r="J14" s="3">
        <v>2</v>
      </c>
      <c r="K14" s="3">
        <v>11</v>
      </c>
      <c r="L14" s="3">
        <v>1</v>
      </c>
      <c r="M14" s="3">
        <v>8</v>
      </c>
      <c r="N14" s="3">
        <v>1</v>
      </c>
      <c r="O14" s="3">
        <v>9</v>
      </c>
      <c r="P14" s="3">
        <v>1</v>
      </c>
      <c r="Q14" s="3">
        <v>5</v>
      </c>
      <c r="R14" s="3">
        <v>0</v>
      </c>
      <c r="S14" s="3">
        <v>0</v>
      </c>
      <c r="T14" s="3">
        <v>0</v>
      </c>
      <c r="U14" s="3">
        <v>0</v>
      </c>
      <c r="V14" s="5">
        <f t="shared" si="0"/>
        <v>42</v>
      </c>
    </row>
    <row r="15" spans="1:22" ht="15.75" x14ac:dyDescent="0.25">
      <c r="A15" t="s">
        <v>363</v>
      </c>
      <c r="B15" s="3">
        <v>0</v>
      </c>
      <c r="C15" s="3">
        <v>0</v>
      </c>
      <c r="D15" s="3">
        <v>0</v>
      </c>
      <c r="E15" s="3">
        <v>0</v>
      </c>
      <c r="F15" s="3">
        <v>0</v>
      </c>
      <c r="G15" s="3">
        <v>0</v>
      </c>
      <c r="H15" s="3">
        <v>1</v>
      </c>
      <c r="I15" s="3">
        <v>2</v>
      </c>
      <c r="J15" s="3">
        <v>0</v>
      </c>
      <c r="K15" s="3">
        <v>2</v>
      </c>
      <c r="L15" s="3">
        <v>1</v>
      </c>
      <c r="M15" s="3">
        <v>0</v>
      </c>
      <c r="N15" s="3">
        <v>2</v>
      </c>
      <c r="O15" s="3">
        <v>2</v>
      </c>
      <c r="P15" s="3">
        <v>0</v>
      </c>
      <c r="Q15" s="3">
        <v>0</v>
      </c>
      <c r="R15" s="3">
        <v>0</v>
      </c>
      <c r="S15" s="3">
        <v>0</v>
      </c>
      <c r="T15" s="3">
        <v>0</v>
      </c>
      <c r="U15" s="3">
        <v>0</v>
      </c>
      <c r="V15" s="5">
        <f t="shared" si="0"/>
        <v>10</v>
      </c>
    </row>
    <row r="16" spans="1:22" ht="15.75" x14ac:dyDescent="0.25">
      <c r="A16" t="s">
        <v>364</v>
      </c>
      <c r="B16" s="3">
        <v>0</v>
      </c>
      <c r="C16" s="3">
        <v>0</v>
      </c>
      <c r="D16" s="3">
        <v>0</v>
      </c>
      <c r="E16" s="3">
        <v>0</v>
      </c>
      <c r="F16" s="3">
        <v>0</v>
      </c>
      <c r="G16" s="3">
        <v>0</v>
      </c>
      <c r="H16" s="3">
        <v>0</v>
      </c>
      <c r="I16" s="3">
        <v>0</v>
      </c>
      <c r="J16" s="3">
        <v>0</v>
      </c>
      <c r="K16" s="3">
        <v>1</v>
      </c>
      <c r="L16" s="3">
        <v>0</v>
      </c>
      <c r="M16" s="3">
        <v>0</v>
      </c>
      <c r="N16" s="3">
        <v>0</v>
      </c>
      <c r="O16" s="3">
        <v>0</v>
      </c>
      <c r="P16" s="3">
        <v>0</v>
      </c>
      <c r="Q16" s="3">
        <v>0</v>
      </c>
      <c r="R16" s="3">
        <v>0</v>
      </c>
      <c r="S16" s="3">
        <v>0</v>
      </c>
      <c r="T16" s="3">
        <v>0</v>
      </c>
      <c r="U16" s="3">
        <v>0</v>
      </c>
      <c r="V16" s="5">
        <f t="shared" si="0"/>
        <v>1</v>
      </c>
    </row>
    <row r="17" spans="1:22" ht="15.75" x14ac:dyDescent="0.25">
      <c r="A17" t="s">
        <v>365</v>
      </c>
      <c r="B17" s="3">
        <v>0</v>
      </c>
      <c r="C17" s="3">
        <v>0</v>
      </c>
      <c r="D17" s="3">
        <v>1</v>
      </c>
      <c r="E17" s="3">
        <v>2</v>
      </c>
      <c r="F17" s="3">
        <v>0</v>
      </c>
      <c r="G17" s="3">
        <v>0</v>
      </c>
      <c r="H17" s="3">
        <v>0</v>
      </c>
      <c r="I17" s="3">
        <v>0</v>
      </c>
      <c r="J17" s="3">
        <v>0</v>
      </c>
      <c r="K17" s="3">
        <v>0</v>
      </c>
      <c r="L17" s="3">
        <v>0</v>
      </c>
      <c r="M17" s="3">
        <v>0</v>
      </c>
      <c r="N17" s="3">
        <v>0</v>
      </c>
      <c r="O17" s="3">
        <v>0</v>
      </c>
      <c r="P17" s="3">
        <v>0</v>
      </c>
      <c r="Q17" s="3">
        <v>0</v>
      </c>
      <c r="R17" s="3">
        <v>0</v>
      </c>
      <c r="S17" s="3">
        <v>0</v>
      </c>
      <c r="T17" s="3">
        <v>0</v>
      </c>
      <c r="U17" s="3">
        <v>0</v>
      </c>
      <c r="V17" s="5">
        <f t="shared" si="0"/>
        <v>3</v>
      </c>
    </row>
    <row r="18" spans="1:22" ht="15.75" x14ac:dyDescent="0.25">
      <c r="A18" t="s">
        <v>366</v>
      </c>
      <c r="B18" s="3">
        <v>0</v>
      </c>
      <c r="C18" s="3">
        <v>0</v>
      </c>
      <c r="D18" s="3">
        <v>1</v>
      </c>
      <c r="E18" s="3">
        <v>1</v>
      </c>
      <c r="F18" s="3">
        <v>0</v>
      </c>
      <c r="G18" s="3">
        <v>0</v>
      </c>
      <c r="H18" s="3">
        <v>0</v>
      </c>
      <c r="I18" s="3">
        <v>0</v>
      </c>
      <c r="J18" s="3">
        <v>0</v>
      </c>
      <c r="K18" s="3">
        <v>0</v>
      </c>
      <c r="L18" s="3">
        <v>0</v>
      </c>
      <c r="M18" s="3">
        <v>0</v>
      </c>
      <c r="N18" s="3">
        <v>0</v>
      </c>
      <c r="O18" s="3">
        <v>0</v>
      </c>
      <c r="P18" s="3">
        <v>0</v>
      </c>
      <c r="Q18" s="3">
        <v>0</v>
      </c>
      <c r="R18" s="3">
        <v>0</v>
      </c>
      <c r="S18" s="3">
        <v>0</v>
      </c>
      <c r="T18" s="3">
        <v>0</v>
      </c>
      <c r="U18" s="3">
        <v>0</v>
      </c>
      <c r="V18" s="5">
        <f t="shared" si="0"/>
        <v>2</v>
      </c>
    </row>
    <row r="19" spans="1:22" ht="15.75" x14ac:dyDescent="0.25">
      <c r="A19" t="s">
        <v>367</v>
      </c>
      <c r="B19" s="3">
        <v>0</v>
      </c>
      <c r="C19" s="3">
        <v>0</v>
      </c>
      <c r="D19" s="3">
        <v>0</v>
      </c>
      <c r="E19" s="3">
        <v>0</v>
      </c>
      <c r="F19" s="3">
        <v>0</v>
      </c>
      <c r="G19" s="3">
        <v>0</v>
      </c>
      <c r="H19" s="3">
        <v>0</v>
      </c>
      <c r="I19" s="3">
        <v>0</v>
      </c>
      <c r="J19" s="3">
        <v>0</v>
      </c>
      <c r="K19" s="3">
        <v>0</v>
      </c>
      <c r="L19" s="3">
        <v>0</v>
      </c>
      <c r="M19" s="3">
        <v>0</v>
      </c>
      <c r="N19" s="3">
        <v>1</v>
      </c>
      <c r="O19" s="3">
        <v>0</v>
      </c>
      <c r="P19" s="3">
        <v>0</v>
      </c>
      <c r="Q19" s="3">
        <v>0</v>
      </c>
      <c r="R19" s="3">
        <v>0</v>
      </c>
      <c r="S19" s="3">
        <v>0</v>
      </c>
      <c r="T19" s="3">
        <v>0</v>
      </c>
      <c r="U19" s="3">
        <v>0</v>
      </c>
      <c r="V19" s="5">
        <f t="shared" si="0"/>
        <v>1</v>
      </c>
    </row>
    <row r="20" spans="1:22" ht="15.75" x14ac:dyDescent="0.25">
      <c r="A20" t="s">
        <v>368</v>
      </c>
      <c r="B20" s="3">
        <v>0</v>
      </c>
      <c r="C20" s="3">
        <v>0</v>
      </c>
      <c r="D20" s="3">
        <v>0</v>
      </c>
      <c r="E20" s="3">
        <v>0</v>
      </c>
      <c r="F20" s="3">
        <v>0</v>
      </c>
      <c r="G20" s="3">
        <v>0</v>
      </c>
      <c r="H20" s="3">
        <v>0</v>
      </c>
      <c r="I20" s="3">
        <v>0</v>
      </c>
      <c r="J20" s="3">
        <v>0</v>
      </c>
      <c r="K20" s="3">
        <v>0</v>
      </c>
      <c r="L20" s="3">
        <v>0</v>
      </c>
      <c r="M20" s="3">
        <v>0</v>
      </c>
      <c r="N20" s="3">
        <v>0</v>
      </c>
      <c r="O20" s="3">
        <v>0</v>
      </c>
      <c r="P20" s="3">
        <v>0</v>
      </c>
      <c r="Q20" s="3">
        <v>1</v>
      </c>
      <c r="R20" s="3">
        <v>0</v>
      </c>
      <c r="S20" s="3">
        <v>0</v>
      </c>
      <c r="T20" s="3">
        <v>0</v>
      </c>
      <c r="U20" s="3">
        <v>0</v>
      </c>
      <c r="V20" s="5">
        <f t="shared" si="0"/>
        <v>1</v>
      </c>
    </row>
    <row r="21" spans="1:22" ht="15.75" x14ac:dyDescent="0.25">
      <c r="A21" t="s">
        <v>369</v>
      </c>
      <c r="B21" s="3">
        <v>0</v>
      </c>
      <c r="C21" s="3">
        <v>0</v>
      </c>
      <c r="D21" s="3">
        <v>0</v>
      </c>
      <c r="E21" s="3">
        <v>0</v>
      </c>
      <c r="F21" s="3">
        <v>0</v>
      </c>
      <c r="G21" s="3">
        <v>2</v>
      </c>
      <c r="H21" s="3">
        <v>0</v>
      </c>
      <c r="I21" s="3">
        <v>0</v>
      </c>
      <c r="J21" s="3">
        <v>0</v>
      </c>
      <c r="K21" s="3">
        <v>0</v>
      </c>
      <c r="L21" s="3">
        <v>0</v>
      </c>
      <c r="M21" s="3">
        <v>0</v>
      </c>
      <c r="N21" s="3">
        <v>0</v>
      </c>
      <c r="O21" s="3">
        <v>0</v>
      </c>
      <c r="P21" s="3">
        <v>0</v>
      </c>
      <c r="Q21" s="3">
        <v>0</v>
      </c>
      <c r="R21" s="3">
        <v>0</v>
      </c>
      <c r="S21" s="3">
        <v>0</v>
      </c>
      <c r="T21" s="3">
        <v>0</v>
      </c>
      <c r="U21" s="3">
        <v>0</v>
      </c>
      <c r="V21" s="5">
        <f t="shared" si="0"/>
        <v>2</v>
      </c>
    </row>
    <row r="22" spans="1:22" ht="15.75" x14ac:dyDescent="0.25">
      <c r="A22" t="s">
        <v>370</v>
      </c>
      <c r="B22" s="3">
        <v>0</v>
      </c>
      <c r="C22" s="3">
        <v>0</v>
      </c>
      <c r="D22" s="3">
        <v>1</v>
      </c>
      <c r="E22" s="3">
        <v>5</v>
      </c>
      <c r="F22" s="3">
        <v>0</v>
      </c>
      <c r="G22" s="3">
        <v>0</v>
      </c>
      <c r="H22" s="3">
        <v>0</v>
      </c>
      <c r="I22" s="3">
        <v>0</v>
      </c>
      <c r="J22" s="3">
        <v>0</v>
      </c>
      <c r="K22" s="3">
        <v>0</v>
      </c>
      <c r="L22" s="3">
        <v>0</v>
      </c>
      <c r="M22" s="3">
        <v>0</v>
      </c>
      <c r="N22" s="3">
        <v>0</v>
      </c>
      <c r="O22" s="3">
        <v>0</v>
      </c>
      <c r="P22" s="3">
        <v>0</v>
      </c>
      <c r="Q22" s="3">
        <v>0</v>
      </c>
      <c r="R22" s="3">
        <v>0</v>
      </c>
      <c r="S22" s="3">
        <v>0</v>
      </c>
      <c r="T22" s="3">
        <v>0</v>
      </c>
      <c r="U22" s="3">
        <v>0</v>
      </c>
      <c r="V22" s="5">
        <f t="shared" si="0"/>
        <v>6</v>
      </c>
    </row>
    <row r="23" spans="1:22" ht="15.75" x14ac:dyDescent="0.25">
      <c r="A23" t="s">
        <v>371</v>
      </c>
      <c r="B23" s="3">
        <v>0</v>
      </c>
      <c r="C23" s="3">
        <v>0</v>
      </c>
      <c r="D23" s="3">
        <v>0</v>
      </c>
      <c r="E23" s="3">
        <v>0</v>
      </c>
      <c r="F23" s="3">
        <v>0</v>
      </c>
      <c r="G23" s="3">
        <v>0</v>
      </c>
      <c r="H23" s="3">
        <v>0</v>
      </c>
      <c r="I23" s="3">
        <v>0</v>
      </c>
      <c r="J23" s="3">
        <v>0</v>
      </c>
      <c r="K23" s="3">
        <v>0</v>
      </c>
      <c r="L23" s="3">
        <v>0</v>
      </c>
      <c r="M23" s="3">
        <v>0</v>
      </c>
      <c r="N23" s="3">
        <v>0</v>
      </c>
      <c r="O23" s="3">
        <v>0</v>
      </c>
      <c r="P23" s="3">
        <v>1</v>
      </c>
      <c r="Q23" s="3">
        <v>0</v>
      </c>
      <c r="R23" s="3">
        <v>0</v>
      </c>
      <c r="S23" s="3">
        <v>0</v>
      </c>
      <c r="T23" s="3">
        <v>0</v>
      </c>
      <c r="U23" s="3">
        <v>0</v>
      </c>
      <c r="V23" s="5">
        <f t="shared" si="0"/>
        <v>1</v>
      </c>
    </row>
    <row r="24" spans="1:22" x14ac:dyDescent="0.2">
      <c r="A24" s="2" t="s">
        <v>352</v>
      </c>
      <c r="B24" s="5">
        <f t="shared" ref="B24:V24" si="1">SUM(B7:B23)</f>
        <v>0</v>
      </c>
      <c r="C24" s="5">
        <f t="shared" si="1"/>
        <v>0</v>
      </c>
      <c r="D24" s="5">
        <f t="shared" si="1"/>
        <v>3</v>
      </c>
      <c r="E24" s="5">
        <f t="shared" si="1"/>
        <v>9</v>
      </c>
      <c r="F24" s="5">
        <f t="shared" si="1"/>
        <v>5</v>
      </c>
      <c r="G24" s="5">
        <f t="shared" si="1"/>
        <v>5</v>
      </c>
      <c r="H24" s="5">
        <f t="shared" si="1"/>
        <v>4</v>
      </c>
      <c r="I24" s="5">
        <f t="shared" si="1"/>
        <v>9</v>
      </c>
      <c r="J24" s="5">
        <f t="shared" si="1"/>
        <v>10</v>
      </c>
      <c r="K24" s="5">
        <f t="shared" si="1"/>
        <v>20</v>
      </c>
      <c r="L24" s="5">
        <f t="shared" si="1"/>
        <v>2</v>
      </c>
      <c r="M24" s="5">
        <f t="shared" si="1"/>
        <v>13</v>
      </c>
      <c r="N24" s="5">
        <f t="shared" si="1"/>
        <v>7</v>
      </c>
      <c r="O24" s="5">
        <f t="shared" si="1"/>
        <v>17</v>
      </c>
      <c r="P24" s="5">
        <f t="shared" si="1"/>
        <v>4</v>
      </c>
      <c r="Q24" s="5">
        <f t="shared" si="1"/>
        <v>10</v>
      </c>
      <c r="R24" s="5">
        <f t="shared" si="1"/>
        <v>1</v>
      </c>
      <c r="S24" s="5">
        <f t="shared" si="1"/>
        <v>0</v>
      </c>
      <c r="T24" s="5">
        <f t="shared" si="1"/>
        <v>0</v>
      </c>
      <c r="U24" s="5">
        <f t="shared" si="1"/>
        <v>0</v>
      </c>
      <c r="V24" s="5">
        <f t="shared" si="1"/>
        <v>119</v>
      </c>
    </row>
  </sheetData>
  <pageMargins left="0.75" right="0.75" top="1" bottom="1" header="0.5" footer="0.5"/>
  <pageSetup paperSize="9" scale="0" firstPageNumber="0" fitToWidth="0" fitToHeight="0"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zoomScaleNormal="100" workbookViewId="0"/>
  </sheetViews>
  <sheetFormatPr defaultRowHeight="12.75" x14ac:dyDescent="0.2"/>
  <sheetData>
    <row r="1" spans="1:26" ht="18" x14ac:dyDescent="0.25">
      <c r="A1" s="1" t="s">
        <v>415</v>
      </c>
    </row>
    <row r="5" spans="1:26" x14ac:dyDescent="0.2">
      <c r="A5" s="2" t="s">
        <v>416</v>
      </c>
      <c r="B5" s="2" t="s">
        <v>417</v>
      </c>
      <c r="D5" s="2" t="s">
        <v>418</v>
      </c>
      <c r="F5" s="2" t="s">
        <v>419</v>
      </c>
      <c r="H5" s="2" t="s">
        <v>420</v>
      </c>
      <c r="J5" s="2" t="s">
        <v>421</v>
      </c>
      <c r="L5" s="2" t="s">
        <v>422</v>
      </c>
      <c r="N5" s="2" t="s">
        <v>423</v>
      </c>
      <c r="P5" s="2" t="s">
        <v>424</v>
      </c>
      <c r="R5" s="2" t="s">
        <v>425</v>
      </c>
      <c r="T5" s="2" t="s">
        <v>426</v>
      </c>
      <c r="V5" s="2" t="s">
        <v>427</v>
      </c>
      <c r="X5" s="2" t="s">
        <v>428</v>
      </c>
      <c r="Z5" s="2" t="s">
        <v>352</v>
      </c>
    </row>
    <row r="6" spans="1:26" x14ac:dyDescent="0.2">
      <c r="A6" s="2" t="s">
        <v>347</v>
      </c>
      <c r="B6" t="s">
        <v>353</v>
      </c>
      <c r="C6" t="s">
        <v>354</v>
      </c>
      <c r="D6" t="s">
        <v>353</v>
      </c>
      <c r="E6" t="s">
        <v>354</v>
      </c>
      <c r="F6" t="s">
        <v>353</v>
      </c>
      <c r="G6" t="s">
        <v>354</v>
      </c>
      <c r="H6" t="s">
        <v>353</v>
      </c>
      <c r="I6" t="s">
        <v>354</v>
      </c>
      <c r="J6" t="s">
        <v>353</v>
      </c>
      <c r="K6" t="s">
        <v>354</v>
      </c>
      <c r="L6" t="s">
        <v>353</v>
      </c>
      <c r="M6" t="s">
        <v>354</v>
      </c>
      <c r="N6" t="s">
        <v>353</v>
      </c>
      <c r="O6" t="s">
        <v>354</v>
      </c>
      <c r="P6" t="s">
        <v>353</v>
      </c>
      <c r="Q6" t="s">
        <v>354</v>
      </c>
      <c r="R6" t="s">
        <v>353</v>
      </c>
      <c r="S6" t="s">
        <v>354</v>
      </c>
      <c r="T6" t="s">
        <v>353</v>
      </c>
      <c r="U6" t="s">
        <v>354</v>
      </c>
      <c r="V6" t="s">
        <v>353</v>
      </c>
      <c r="W6" t="s">
        <v>354</v>
      </c>
      <c r="X6" t="s">
        <v>353</v>
      </c>
      <c r="Y6" t="s">
        <v>354</v>
      </c>
    </row>
    <row r="7" spans="1:26" ht="15.75" x14ac:dyDescent="0.25">
      <c r="A7" t="s">
        <v>355</v>
      </c>
      <c r="B7" s="3">
        <v>0</v>
      </c>
      <c r="C7" s="3">
        <v>0</v>
      </c>
      <c r="D7" s="3">
        <v>0</v>
      </c>
      <c r="E7" s="3">
        <v>0</v>
      </c>
      <c r="F7" s="3">
        <v>0</v>
      </c>
      <c r="G7" s="3">
        <v>0</v>
      </c>
      <c r="H7" s="3">
        <v>0</v>
      </c>
      <c r="I7" s="3">
        <v>0</v>
      </c>
      <c r="J7" s="3">
        <v>0</v>
      </c>
      <c r="K7" s="3">
        <v>0</v>
      </c>
      <c r="L7" s="3">
        <v>0</v>
      </c>
      <c r="M7" s="3">
        <v>0</v>
      </c>
      <c r="N7" s="3">
        <v>0</v>
      </c>
      <c r="O7" s="3">
        <v>0</v>
      </c>
      <c r="P7" s="3">
        <v>0</v>
      </c>
      <c r="Q7" s="3">
        <v>1</v>
      </c>
      <c r="R7" s="3">
        <v>0</v>
      </c>
      <c r="S7" s="3">
        <v>0</v>
      </c>
      <c r="T7" s="3">
        <v>0</v>
      </c>
      <c r="U7" s="3">
        <v>0</v>
      </c>
      <c r="V7" s="3">
        <v>0</v>
      </c>
      <c r="W7" s="3">
        <v>0</v>
      </c>
      <c r="X7" s="3">
        <v>0</v>
      </c>
      <c r="Y7" s="3">
        <v>0</v>
      </c>
      <c r="Z7" s="5">
        <f t="shared" ref="Z7:Z23" si="0">SUM(B7:Y7)</f>
        <v>1</v>
      </c>
    </row>
    <row r="8" spans="1:26" ht="15.75" x14ac:dyDescent="0.25">
      <c r="A8" t="s">
        <v>356</v>
      </c>
      <c r="B8" s="3">
        <v>0</v>
      </c>
      <c r="C8" s="3">
        <v>0</v>
      </c>
      <c r="D8" s="3">
        <v>0</v>
      </c>
      <c r="E8" s="3">
        <v>0</v>
      </c>
      <c r="F8" s="3">
        <v>0</v>
      </c>
      <c r="G8" s="3">
        <v>0</v>
      </c>
      <c r="H8" s="3">
        <v>0</v>
      </c>
      <c r="I8" s="3">
        <v>0</v>
      </c>
      <c r="J8" s="3">
        <v>0</v>
      </c>
      <c r="K8" s="3">
        <v>0</v>
      </c>
      <c r="L8" s="3">
        <v>0</v>
      </c>
      <c r="M8" s="3">
        <v>0</v>
      </c>
      <c r="N8" s="3">
        <v>0</v>
      </c>
      <c r="O8" s="3">
        <v>0</v>
      </c>
      <c r="P8" s="3">
        <v>0</v>
      </c>
      <c r="Q8" s="3">
        <v>1</v>
      </c>
      <c r="R8" s="3">
        <v>0</v>
      </c>
      <c r="S8" s="3">
        <v>1</v>
      </c>
      <c r="T8" s="3">
        <v>1</v>
      </c>
      <c r="U8" s="3">
        <v>0</v>
      </c>
      <c r="V8" s="3">
        <v>0</v>
      </c>
      <c r="W8" s="3">
        <v>0</v>
      </c>
      <c r="X8" s="3">
        <v>0</v>
      </c>
      <c r="Y8" s="3">
        <v>0</v>
      </c>
      <c r="Z8" s="5">
        <f t="shared" si="0"/>
        <v>3</v>
      </c>
    </row>
    <row r="9" spans="1:26" ht="15.75" x14ac:dyDescent="0.25">
      <c r="A9" t="s">
        <v>357</v>
      </c>
      <c r="B9" s="3">
        <v>0</v>
      </c>
      <c r="C9" s="3">
        <v>0</v>
      </c>
      <c r="D9" s="3">
        <v>0</v>
      </c>
      <c r="E9" s="3">
        <v>0</v>
      </c>
      <c r="F9" s="3">
        <v>0</v>
      </c>
      <c r="G9" s="3">
        <v>0</v>
      </c>
      <c r="H9" s="3">
        <v>0</v>
      </c>
      <c r="I9" s="3">
        <v>0</v>
      </c>
      <c r="J9" s="3">
        <v>0</v>
      </c>
      <c r="K9" s="3">
        <v>0</v>
      </c>
      <c r="L9" s="3">
        <v>0</v>
      </c>
      <c r="M9" s="3">
        <v>0</v>
      </c>
      <c r="N9" s="3">
        <v>0</v>
      </c>
      <c r="O9" s="3">
        <v>2</v>
      </c>
      <c r="P9" s="3">
        <v>1</v>
      </c>
      <c r="Q9" s="3">
        <v>2</v>
      </c>
      <c r="R9" s="3">
        <v>0</v>
      </c>
      <c r="S9" s="3">
        <v>3</v>
      </c>
      <c r="T9" s="3">
        <v>0</v>
      </c>
      <c r="U9" s="3">
        <v>0</v>
      </c>
      <c r="V9" s="3">
        <v>0</v>
      </c>
      <c r="W9" s="3">
        <v>0</v>
      </c>
      <c r="X9" s="3">
        <v>0</v>
      </c>
      <c r="Y9" s="3">
        <v>0</v>
      </c>
      <c r="Z9" s="5">
        <f t="shared" si="0"/>
        <v>8</v>
      </c>
    </row>
    <row r="10" spans="1:26" ht="15.75" x14ac:dyDescent="0.25">
      <c r="A10" t="s">
        <v>358</v>
      </c>
      <c r="B10" s="3">
        <v>0</v>
      </c>
      <c r="C10" s="3">
        <v>0</v>
      </c>
      <c r="D10" s="3">
        <v>0</v>
      </c>
      <c r="E10" s="3">
        <v>0</v>
      </c>
      <c r="F10" s="3">
        <v>0</v>
      </c>
      <c r="G10" s="3">
        <v>0</v>
      </c>
      <c r="H10" s="3">
        <v>0</v>
      </c>
      <c r="I10" s="3">
        <v>0</v>
      </c>
      <c r="J10" s="3">
        <v>0</v>
      </c>
      <c r="K10" s="3">
        <v>0</v>
      </c>
      <c r="L10" s="3">
        <v>0</v>
      </c>
      <c r="M10" s="3">
        <v>0</v>
      </c>
      <c r="N10" s="3">
        <v>0</v>
      </c>
      <c r="O10" s="3">
        <v>0</v>
      </c>
      <c r="P10" s="3">
        <v>2</v>
      </c>
      <c r="Q10" s="3">
        <v>3</v>
      </c>
      <c r="R10" s="3">
        <v>0</v>
      </c>
      <c r="S10" s="3">
        <v>3</v>
      </c>
      <c r="T10" s="3">
        <v>2</v>
      </c>
      <c r="U10" s="3">
        <v>2</v>
      </c>
      <c r="V10" s="3">
        <v>0</v>
      </c>
      <c r="W10" s="3">
        <v>0</v>
      </c>
      <c r="X10" s="3">
        <v>0</v>
      </c>
      <c r="Y10" s="3">
        <v>0</v>
      </c>
      <c r="Z10" s="5">
        <f t="shared" si="0"/>
        <v>12</v>
      </c>
    </row>
    <row r="11" spans="1:26" ht="15.75" x14ac:dyDescent="0.25">
      <c r="A11" t="s">
        <v>359</v>
      </c>
      <c r="B11" s="3">
        <v>0</v>
      </c>
      <c r="C11" s="3">
        <v>0</v>
      </c>
      <c r="D11" s="3">
        <v>0</v>
      </c>
      <c r="E11" s="3">
        <v>0</v>
      </c>
      <c r="F11" s="3">
        <v>0</v>
      </c>
      <c r="G11" s="3">
        <v>0</v>
      </c>
      <c r="H11" s="3">
        <v>0</v>
      </c>
      <c r="I11" s="3">
        <v>0</v>
      </c>
      <c r="J11" s="3">
        <v>0</v>
      </c>
      <c r="K11" s="3">
        <v>0</v>
      </c>
      <c r="L11" s="3">
        <v>1</v>
      </c>
      <c r="M11" s="3">
        <v>1</v>
      </c>
      <c r="N11" s="3">
        <v>2</v>
      </c>
      <c r="O11" s="3">
        <v>4</v>
      </c>
      <c r="P11" s="3">
        <v>3</v>
      </c>
      <c r="Q11" s="3">
        <v>1</v>
      </c>
      <c r="R11" s="3">
        <v>2</v>
      </c>
      <c r="S11" s="3">
        <v>0</v>
      </c>
      <c r="T11" s="3">
        <v>2</v>
      </c>
      <c r="U11" s="3">
        <v>0</v>
      </c>
      <c r="V11" s="3">
        <v>0</v>
      </c>
      <c r="W11" s="3">
        <v>1</v>
      </c>
      <c r="X11" s="3">
        <v>0</v>
      </c>
      <c r="Y11" s="3">
        <v>0</v>
      </c>
      <c r="Z11" s="5">
        <f t="shared" si="0"/>
        <v>17</v>
      </c>
    </row>
    <row r="12" spans="1:26" ht="15.75" x14ac:dyDescent="0.25">
      <c r="A12" t="s">
        <v>360</v>
      </c>
      <c r="B12" s="3">
        <v>0</v>
      </c>
      <c r="C12" s="3">
        <v>0</v>
      </c>
      <c r="D12" s="3">
        <v>0</v>
      </c>
      <c r="E12" s="3">
        <v>0</v>
      </c>
      <c r="F12" s="3">
        <v>0</v>
      </c>
      <c r="G12" s="3">
        <v>0</v>
      </c>
      <c r="H12" s="3">
        <v>0</v>
      </c>
      <c r="I12" s="3">
        <v>0</v>
      </c>
      <c r="J12" s="3">
        <v>0</v>
      </c>
      <c r="K12" s="3">
        <v>0</v>
      </c>
      <c r="L12" s="3">
        <v>1</v>
      </c>
      <c r="M12" s="3">
        <v>0</v>
      </c>
      <c r="N12" s="3">
        <v>0</v>
      </c>
      <c r="O12" s="3">
        <v>0</v>
      </c>
      <c r="P12" s="3">
        <v>1</v>
      </c>
      <c r="Q12" s="3">
        <v>0</v>
      </c>
      <c r="R12" s="3">
        <v>1</v>
      </c>
      <c r="S12" s="3">
        <v>2</v>
      </c>
      <c r="T12" s="3">
        <v>1</v>
      </c>
      <c r="U12" s="3">
        <v>1</v>
      </c>
      <c r="V12" s="3">
        <v>0</v>
      </c>
      <c r="W12" s="3">
        <v>0</v>
      </c>
      <c r="X12" s="3">
        <v>0</v>
      </c>
      <c r="Y12" s="3">
        <v>0</v>
      </c>
      <c r="Z12" s="5">
        <f t="shared" si="0"/>
        <v>7</v>
      </c>
    </row>
    <row r="13" spans="1:26" ht="15.75" x14ac:dyDescent="0.25">
      <c r="A13" t="s">
        <v>361</v>
      </c>
      <c r="B13" s="3">
        <v>0</v>
      </c>
      <c r="C13" s="3">
        <v>0</v>
      </c>
      <c r="D13" s="3">
        <v>0</v>
      </c>
      <c r="E13" s="3">
        <v>0</v>
      </c>
      <c r="F13" s="3">
        <v>0</v>
      </c>
      <c r="G13" s="3">
        <v>0</v>
      </c>
      <c r="H13" s="3">
        <v>0</v>
      </c>
      <c r="I13" s="3">
        <v>0</v>
      </c>
      <c r="J13" s="3">
        <v>0</v>
      </c>
      <c r="K13" s="3">
        <v>0</v>
      </c>
      <c r="L13" s="3">
        <v>0</v>
      </c>
      <c r="M13" s="3">
        <v>0</v>
      </c>
      <c r="N13" s="3">
        <v>1</v>
      </c>
      <c r="O13" s="3">
        <v>0</v>
      </c>
      <c r="P13" s="3">
        <v>0</v>
      </c>
      <c r="Q13" s="3">
        <v>0</v>
      </c>
      <c r="R13" s="3">
        <v>0</v>
      </c>
      <c r="S13" s="3">
        <v>1</v>
      </c>
      <c r="T13" s="3">
        <v>0</v>
      </c>
      <c r="U13" s="3">
        <v>0</v>
      </c>
      <c r="V13" s="3">
        <v>0</v>
      </c>
      <c r="W13" s="3">
        <v>0</v>
      </c>
      <c r="X13" s="3">
        <v>0</v>
      </c>
      <c r="Y13" s="3">
        <v>0</v>
      </c>
      <c r="Z13" s="5">
        <f t="shared" si="0"/>
        <v>2</v>
      </c>
    </row>
    <row r="14" spans="1:26" ht="15.75" x14ac:dyDescent="0.25">
      <c r="A14" t="s">
        <v>362</v>
      </c>
      <c r="B14" s="3">
        <v>0</v>
      </c>
      <c r="C14" s="3">
        <v>0</v>
      </c>
      <c r="D14" s="3">
        <v>0</v>
      </c>
      <c r="E14" s="3">
        <v>0</v>
      </c>
      <c r="F14" s="3">
        <v>0</v>
      </c>
      <c r="G14" s="3">
        <v>0</v>
      </c>
      <c r="H14" s="3">
        <v>0</v>
      </c>
      <c r="I14" s="3">
        <v>0</v>
      </c>
      <c r="J14" s="3">
        <v>0</v>
      </c>
      <c r="K14" s="3">
        <v>0</v>
      </c>
      <c r="L14" s="3">
        <v>0</v>
      </c>
      <c r="M14" s="3">
        <v>0</v>
      </c>
      <c r="N14" s="3">
        <v>1</v>
      </c>
      <c r="O14" s="3">
        <v>1</v>
      </c>
      <c r="P14" s="3">
        <v>2</v>
      </c>
      <c r="Q14" s="3">
        <v>8</v>
      </c>
      <c r="R14" s="3">
        <v>1</v>
      </c>
      <c r="S14" s="3">
        <v>18</v>
      </c>
      <c r="T14" s="3">
        <v>2</v>
      </c>
      <c r="U14" s="3">
        <v>9</v>
      </c>
      <c r="V14" s="3">
        <v>0</v>
      </c>
      <c r="W14" s="3">
        <v>0</v>
      </c>
      <c r="X14" s="3">
        <v>0</v>
      </c>
      <c r="Y14" s="3">
        <v>0</v>
      </c>
      <c r="Z14" s="5">
        <f t="shared" si="0"/>
        <v>42</v>
      </c>
    </row>
    <row r="15" spans="1:26" ht="15.75" x14ac:dyDescent="0.25">
      <c r="A15" t="s">
        <v>363</v>
      </c>
      <c r="B15" s="3">
        <v>0</v>
      </c>
      <c r="C15" s="3">
        <v>0</v>
      </c>
      <c r="D15" s="3">
        <v>0</v>
      </c>
      <c r="E15" s="3">
        <v>0</v>
      </c>
      <c r="F15" s="3">
        <v>0</v>
      </c>
      <c r="G15" s="3">
        <v>0</v>
      </c>
      <c r="H15" s="3">
        <v>0</v>
      </c>
      <c r="I15" s="3">
        <v>0</v>
      </c>
      <c r="J15" s="3">
        <v>0</v>
      </c>
      <c r="K15" s="3">
        <v>0</v>
      </c>
      <c r="L15" s="3">
        <v>0</v>
      </c>
      <c r="M15" s="3">
        <v>0</v>
      </c>
      <c r="N15" s="3">
        <v>0</v>
      </c>
      <c r="O15" s="3">
        <v>2</v>
      </c>
      <c r="P15" s="3">
        <v>0</v>
      </c>
      <c r="Q15" s="3">
        <v>1</v>
      </c>
      <c r="R15" s="3">
        <v>1</v>
      </c>
      <c r="S15" s="3">
        <v>1</v>
      </c>
      <c r="T15" s="3">
        <v>3</v>
      </c>
      <c r="U15" s="3">
        <v>2</v>
      </c>
      <c r="V15" s="3">
        <v>0</v>
      </c>
      <c r="W15" s="3">
        <v>0</v>
      </c>
      <c r="X15" s="3">
        <v>0</v>
      </c>
      <c r="Y15" s="3">
        <v>0</v>
      </c>
      <c r="Z15" s="5">
        <f t="shared" si="0"/>
        <v>10</v>
      </c>
    </row>
    <row r="16" spans="1:26" ht="15.75" x14ac:dyDescent="0.25">
      <c r="A16" t="s">
        <v>364</v>
      </c>
      <c r="B16" s="3">
        <v>0</v>
      </c>
      <c r="C16" s="3">
        <v>0</v>
      </c>
      <c r="D16" s="3">
        <v>0</v>
      </c>
      <c r="E16" s="3">
        <v>0</v>
      </c>
      <c r="F16" s="3">
        <v>0</v>
      </c>
      <c r="G16" s="3">
        <v>0</v>
      </c>
      <c r="H16" s="3">
        <v>0</v>
      </c>
      <c r="I16" s="3">
        <v>0</v>
      </c>
      <c r="J16" s="3">
        <v>0</v>
      </c>
      <c r="K16" s="3">
        <v>0</v>
      </c>
      <c r="L16" s="3">
        <v>0</v>
      </c>
      <c r="M16" s="3">
        <v>0</v>
      </c>
      <c r="N16" s="3">
        <v>0</v>
      </c>
      <c r="O16" s="3">
        <v>0</v>
      </c>
      <c r="P16" s="3">
        <v>0</v>
      </c>
      <c r="Q16" s="3">
        <v>0</v>
      </c>
      <c r="R16" s="3">
        <v>0</v>
      </c>
      <c r="S16" s="3">
        <v>1</v>
      </c>
      <c r="T16" s="3">
        <v>0</v>
      </c>
      <c r="U16" s="3">
        <v>0</v>
      </c>
      <c r="V16" s="3">
        <v>0</v>
      </c>
      <c r="W16" s="3">
        <v>0</v>
      </c>
      <c r="X16" s="3">
        <v>0</v>
      </c>
      <c r="Y16" s="3">
        <v>0</v>
      </c>
      <c r="Z16" s="5">
        <f t="shared" si="0"/>
        <v>1</v>
      </c>
    </row>
    <row r="17" spans="1:26" ht="15.75" x14ac:dyDescent="0.25">
      <c r="A17" t="s">
        <v>365</v>
      </c>
      <c r="B17" s="3">
        <v>0</v>
      </c>
      <c r="C17" s="3">
        <v>0</v>
      </c>
      <c r="D17" s="3">
        <v>0</v>
      </c>
      <c r="E17" s="3">
        <v>0</v>
      </c>
      <c r="F17" s="3">
        <v>0</v>
      </c>
      <c r="G17" s="3">
        <v>0</v>
      </c>
      <c r="H17" s="3">
        <v>0</v>
      </c>
      <c r="I17" s="3">
        <v>0</v>
      </c>
      <c r="J17" s="3">
        <v>0</v>
      </c>
      <c r="K17" s="3">
        <v>1</v>
      </c>
      <c r="L17" s="3">
        <v>1</v>
      </c>
      <c r="M17" s="3">
        <v>0</v>
      </c>
      <c r="N17" s="3">
        <v>0</v>
      </c>
      <c r="O17" s="3">
        <v>1</v>
      </c>
      <c r="P17" s="3">
        <v>0</v>
      </c>
      <c r="Q17" s="3">
        <v>0</v>
      </c>
      <c r="R17" s="3">
        <v>0</v>
      </c>
      <c r="S17" s="3">
        <v>0</v>
      </c>
      <c r="T17" s="3">
        <v>0</v>
      </c>
      <c r="U17" s="3">
        <v>0</v>
      </c>
      <c r="V17" s="3">
        <v>0</v>
      </c>
      <c r="W17" s="3">
        <v>0</v>
      </c>
      <c r="X17" s="3">
        <v>0</v>
      </c>
      <c r="Y17" s="3">
        <v>0</v>
      </c>
      <c r="Z17" s="5">
        <f t="shared" si="0"/>
        <v>3</v>
      </c>
    </row>
    <row r="18" spans="1:26" ht="15.75" x14ac:dyDescent="0.25">
      <c r="A18" t="s">
        <v>366</v>
      </c>
      <c r="B18" s="3">
        <v>0</v>
      </c>
      <c r="C18" s="3">
        <v>0</v>
      </c>
      <c r="D18" s="3">
        <v>0</v>
      </c>
      <c r="E18" s="3">
        <v>0</v>
      </c>
      <c r="F18" s="3">
        <v>0</v>
      </c>
      <c r="G18" s="3">
        <v>0</v>
      </c>
      <c r="H18" s="3">
        <v>0</v>
      </c>
      <c r="I18" s="3">
        <v>0</v>
      </c>
      <c r="J18" s="3">
        <v>0</v>
      </c>
      <c r="K18" s="3">
        <v>0</v>
      </c>
      <c r="L18" s="3">
        <v>1</v>
      </c>
      <c r="M18" s="3">
        <v>0</v>
      </c>
      <c r="N18" s="3">
        <v>0</v>
      </c>
      <c r="O18" s="3">
        <v>0</v>
      </c>
      <c r="P18" s="3">
        <v>0</v>
      </c>
      <c r="Q18" s="3">
        <v>1</v>
      </c>
      <c r="R18" s="3">
        <v>0</v>
      </c>
      <c r="S18" s="3">
        <v>0</v>
      </c>
      <c r="T18" s="3">
        <v>0</v>
      </c>
      <c r="U18" s="3">
        <v>0</v>
      </c>
      <c r="V18" s="3">
        <v>0</v>
      </c>
      <c r="W18" s="3">
        <v>0</v>
      </c>
      <c r="X18" s="3">
        <v>0</v>
      </c>
      <c r="Y18" s="3">
        <v>0</v>
      </c>
      <c r="Z18" s="5">
        <f t="shared" si="0"/>
        <v>2</v>
      </c>
    </row>
    <row r="19" spans="1:26" ht="15.75" x14ac:dyDescent="0.25">
      <c r="A19" t="s">
        <v>367</v>
      </c>
      <c r="B19" s="3">
        <v>0</v>
      </c>
      <c r="C19" s="3">
        <v>0</v>
      </c>
      <c r="D19" s="3">
        <v>0</v>
      </c>
      <c r="E19" s="3">
        <v>0</v>
      </c>
      <c r="F19" s="3">
        <v>0</v>
      </c>
      <c r="G19" s="3">
        <v>0</v>
      </c>
      <c r="H19" s="3">
        <v>0</v>
      </c>
      <c r="I19" s="3">
        <v>0</v>
      </c>
      <c r="J19" s="3">
        <v>0</v>
      </c>
      <c r="K19" s="3">
        <v>0</v>
      </c>
      <c r="L19" s="3">
        <v>0</v>
      </c>
      <c r="M19" s="3">
        <v>0</v>
      </c>
      <c r="N19" s="3">
        <v>0</v>
      </c>
      <c r="O19" s="3">
        <v>0</v>
      </c>
      <c r="P19" s="3">
        <v>0</v>
      </c>
      <c r="Q19" s="3">
        <v>0</v>
      </c>
      <c r="R19" s="3">
        <v>1</v>
      </c>
      <c r="S19" s="3">
        <v>0</v>
      </c>
      <c r="T19" s="3">
        <v>0</v>
      </c>
      <c r="U19" s="3">
        <v>0</v>
      </c>
      <c r="V19" s="3">
        <v>0</v>
      </c>
      <c r="W19" s="3">
        <v>0</v>
      </c>
      <c r="X19" s="3">
        <v>0</v>
      </c>
      <c r="Y19" s="3">
        <v>0</v>
      </c>
      <c r="Z19" s="5">
        <f t="shared" si="0"/>
        <v>1</v>
      </c>
    </row>
    <row r="20" spans="1:26" ht="15.75" x14ac:dyDescent="0.25">
      <c r="A20" t="s">
        <v>368</v>
      </c>
      <c r="B20" s="3">
        <v>0</v>
      </c>
      <c r="C20" s="3">
        <v>0</v>
      </c>
      <c r="D20" s="3">
        <v>0</v>
      </c>
      <c r="E20" s="3">
        <v>0</v>
      </c>
      <c r="F20" s="3">
        <v>0</v>
      </c>
      <c r="G20" s="3">
        <v>0</v>
      </c>
      <c r="H20" s="3">
        <v>0</v>
      </c>
      <c r="I20" s="3">
        <v>0</v>
      </c>
      <c r="J20" s="3">
        <v>0</v>
      </c>
      <c r="K20" s="3">
        <v>0</v>
      </c>
      <c r="L20" s="3">
        <v>0</v>
      </c>
      <c r="M20" s="3">
        <v>0</v>
      </c>
      <c r="N20" s="3">
        <v>0</v>
      </c>
      <c r="O20" s="3">
        <v>0</v>
      </c>
      <c r="P20" s="3">
        <v>0</v>
      </c>
      <c r="Q20" s="3">
        <v>0</v>
      </c>
      <c r="R20" s="3">
        <v>0</v>
      </c>
      <c r="S20" s="3">
        <v>0</v>
      </c>
      <c r="T20" s="3">
        <v>0</v>
      </c>
      <c r="U20" s="3">
        <v>1</v>
      </c>
      <c r="V20" s="3">
        <v>0</v>
      </c>
      <c r="W20" s="3">
        <v>0</v>
      </c>
      <c r="X20" s="3">
        <v>0</v>
      </c>
      <c r="Y20" s="3">
        <v>0</v>
      </c>
      <c r="Z20" s="5">
        <f t="shared" si="0"/>
        <v>1</v>
      </c>
    </row>
    <row r="21" spans="1:26" ht="15.75" x14ac:dyDescent="0.25">
      <c r="A21" t="s">
        <v>369</v>
      </c>
      <c r="B21" s="3">
        <v>0</v>
      </c>
      <c r="C21" s="3">
        <v>0</v>
      </c>
      <c r="D21" s="3">
        <v>0</v>
      </c>
      <c r="E21" s="3">
        <v>0</v>
      </c>
      <c r="F21" s="3">
        <v>0</v>
      </c>
      <c r="G21" s="3">
        <v>0</v>
      </c>
      <c r="H21" s="3">
        <v>0</v>
      </c>
      <c r="I21" s="3">
        <v>0</v>
      </c>
      <c r="J21" s="3">
        <v>0</v>
      </c>
      <c r="K21" s="3">
        <v>0</v>
      </c>
      <c r="L21" s="3">
        <v>0</v>
      </c>
      <c r="M21" s="3">
        <v>1</v>
      </c>
      <c r="N21" s="3">
        <v>0</v>
      </c>
      <c r="O21" s="3">
        <v>1</v>
      </c>
      <c r="P21" s="3">
        <v>0</v>
      </c>
      <c r="Q21" s="3">
        <v>0</v>
      </c>
      <c r="R21" s="3">
        <v>0</v>
      </c>
      <c r="S21" s="3">
        <v>0</v>
      </c>
      <c r="T21" s="3">
        <v>0</v>
      </c>
      <c r="U21" s="3">
        <v>0</v>
      </c>
      <c r="V21" s="3">
        <v>0</v>
      </c>
      <c r="W21" s="3">
        <v>0</v>
      </c>
      <c r="X21" s="3">
        <v>0</v>
      </c>
      <c r="Y21" s="3">
        <v>0</v>
      </c>
      <c r="Z21" s="5">
        <f t="shared" si="0"/>
        <v>2</v>
      </c>
    </row>
    <row r="22" spans="1:26" ht="15.75" x14ac:dyDescent="0.25">
      <c r="A22" t="s">
        <v>370</v>
      </c>
      <c r="B22" s="3">
        <v>0</v>
      </c>
      <c r="C22" s="3">
        <v>0</v>
      </c>
      <c r="D22" s="3">
        <v>0</v>
      </c>
      <c r="E22" s="3">
        <v>0</v>
      </c>
      <c r="F22" s="3">
        <v>0</v>
      </c>
      <c r="G22" s="3">
        <v>0</v>
      </c>
      <c r="H22" s="3">
        <v>0</v>
      </c>
      <c r="I22" s="3">
        <v>0</v>
      </c>
      <c r="J22" s="3">
        <v>0</v>
      </c>
      <c r="K22" s="3">
        <v>0</v>
      </c>
      <c r="L22" s="3">
        <v>0</v>
      </c>
      <c r="M22" s="3">
        <v>3</v>
      </c>
      <c r="N22" s="3">
        <v>0</v>
      </c>
      <c r="O22" s="3">
        <v>1</v>
      </c>
      <c r="P22" s="3">
        <v>1</v>
      </c>
      <c r="Q22" s="3">
        <v>1</v>
      </c>
      <c r="R22" s="3">
        <v>0</v>
      </c>
      <c r="S22" s="3">
        <v>0</v>
      </c>
      <c r="T22" s="3">
        <v>0</v>
      </c>
      <c r="U22" s="3">
        <v>0</v>
      </c>
      <c r="V22" s="3">
        <v>0</v>
      </c>
      <c r="W22" s="3">
        <v>0</v>
      </c>
      <c r="X22" s="3">
        <v>0</v>
      </c>
      <c r="Y22" s="3">
        <v>0</v>
      </c>
      <c r="Z22" s="5">
        <f t="shared" si="0"/>
        <v>6</v>
      </c>
    </row>
    <row r="23" spans="1:26" ht="15.75" x14ac:dyDescent="0.25">
      <c r="A23" t="s">
        <v>371</v>
      </c>
      <c r="B23" s="3">
        <v>0</v>
      </c>
      <c r="C23" s="3">
        <v>0</v>
      </c>
      <c r="D23" s="3">
        <v>0</v>
      </c>
      <c r="E23" s="3">
        <v>0</v>
      </c>
      <c r="F23" s="3">
        <v>0</v>
      </c>
      <c r="G23" s="3">
        <v>0</v>
      </c>
      <c r="H23" s="3">
        <v>0</v>
      </c>
      <c r="I23" s="3">
        <v>0</v>
      </c>
      <c r="J23" s="3">
        <v>0</v>
      </c>
      <c r="K23" s="3">
        <v>0</v>
      </c>
      <c r="L23" s="3">
        <v>0</v>
      </c>
      <c r="M23" s="3">
        <v>0</v>
      </c>
      <c r="N23" s="3">
        <v>0</v>
      </c>
      <c r="O23" s="3">
        <v>0</v>
      </c>
      <c r="P23" s="3">
        <v>0</v>
      </c>
      <c r="Q23" s="3">
        <v>0</v>
      </c>
      <c r="R23" s="3">
        <v>0</v>
      </c>
      <c r="S23" s="3">
        <v>0</v>
      </c>
      <c r="T23" s="3">
        <v>1</v>
      </c>
      <c r="U23" s="3">
        <v>0</v>
      </c>
      <c r="V23" s="3">
        <v>0</v>
      </c>
      <c r="W23" s="3">
        <v>0</v>
      </c>
      <c r="X23" s="3">
        <v>0</v>
      </c>
      <c r="Y23" s="3">
        <v>0</v>
      </c>
      <c r="Z23" s="5">
        <f t="shared" si="0"/>
        <v>1</v>
      </c>
    </row>
    <row r="24" spans="1:26" x14ac:dyDescent="0.2">
      <c r="A24" s="2" t="s">
        <v>352</v>
      </c>
      <c r="B24" s="5">
        <f t="shared" ref="B24:Z24" si="1">SUM(B7:B23)</f>
        <v>0</v>
      </c>
      <c r="C24" s="5">
        <f t="shared" si="1"/>
        <v>0</v>
      </c>
      <c r="D24" s="5">
        <f t="shared" si="1"/>
        <v>0</v>
      </c>
      <c r="E24" s="5">
        <f t="shared" si="1"/>
        <v>0</v>
      </c>
      <c r="F24" s="5">
        <f t="shared" si="1"/>
        <v>0</v>
      </c>
      <c r="G24" s="5">
        <f t="shared" si="1"/>
        <v>0</v>
      </c>
      <c r="H24" s="5">
        <f t="shared" si="1"/>
        <v>0</v>
      </c>
      <c r="I24" s="5">
        <f t="shared" si="1"/>
        <v>0</v>
      </c>
      <c r="J24" s="5">
        <f t="shared" si="1"/>
        <v>0</v>
      </c>
      <c r="K24" s="5">
        <f t="shared" si="1"/>
        <v>1</v>
      </c>
      <c r="L24" s="5">
        <f t="shared" si="1"/>
        <v>4</v>
      </c>
      <c r="M24" s="5">
        <f t="shared" si="1"/>
        <v>5</v>
      </c>
      <c r="N24" s="5">
        <f t="shared" si="1"/>
        <v>4</v>
      </c>
      <c r="O24" s="5">
        <f t="shared" si="1"/>
        <v>12</v>
      </c>
      <c r="P24" s="5">
        <f t="shared" si="1"/>
        <v>10</v>
      </c>
      <c r="Q24" s="5">
        <f t="shared" si="1"/>
        <v>19</v>
      </c>
      <c r="R24" s="5">
        <f t="shared" si="1"/>
        <v>6</v>
      </c>
      <c r="S24" s="5">
        <f t="shared" si="1"/>
        <v>30</v>
      </c>
      <c r="T24" s="5">
        <f t="shared" si="1"/>
        <v>12</v>
      </c>
      <c r="U24" s="5">
        <f t="shared" si="1"/>
        <v>15</v>
      </c>
      <c r="V24" s="5">
        <f t="shared" si="1"/>
        <v>0</v>
      </c>
      <c r="W24" s="5">
        <f t="shared" si="1"/>
        <v>1</v>
      </c>
      <c r="X24" s="5">
        <f t="shared" si="1"/>
        <v>0</v>
      </c>
      <c r="Y24" s="5">
        <f t="shared" si="1"/>
        <v>0</v>
      </c>
      <c r="Z24" s="5">
        <f t="shared" si="1"/>
        <v>119</v>
      </c>
    </row>
  </sheetData>
  <pageMargins left="0.75" right="0.75" top="1" bottom="1" header="0.5" footer="0.5"/>
  <pageSetup paperSize="9" scale="0" firstPageNumber="0" fitToWidth="0" fitToHeight="0"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workbookViewId="0"/>
  </sheetViews>
  <sheetFormatPr defaultRowHeight="12.75" x14ac:dyDescent="0.2"/>
  <sheetData>
    <row r="1" spans="1:14" ht="18" x14ac:dyDescent="0.25">
      <c r="A1" s="1" t="s">
        <v>429</v>
      </c>
    </row>
    <row r="5" spans="1:14" x14ac:dyDescent="0.2">
      <c r="B5" s="2" t="s">
        <v>430</v>
      </c>
      <c r="D5" s="2" t="s">
        <v>431</v>
      </c>
      <c r="F5" s="2" t="s">
        <v>432</v>
      </c>
      <c r="H5" s="2" t="s">
        <v>433</v>
      </c>
      <c r="J5" s="2" t="s">
        <v>434</v>
      </c>
      <c r="L5" s="2" t="s">
        <v>435</v>
      </c>
      <c r="N5" s="2" t="s">
        <v>402</v>
      </c>
    </row>
    <row r="6" spans="1:14" x14ac:dyDescent="0.2">
      <c r="A6" s="2" t="s">
        <v>347</v>
      </c>
      <c r="B6" t="s">
        <v>353</v>
      </c>
      <c r="C6" t="s">
        <v>354</v>
      </c>
      <c r="D6" t="s">
        <v>353</v>
      </c>
      <c r="E6" t="s">
        <v>354</v>
      </c>
      <c r="F6" t="s">
        <v>353</v>
      </c>
      <c r="G6" t="s">
        <v>354</v>
      </c>
      <c r="H6" t="s">
        <v>353</v>
      </c>
      <c r="I6" t="s">
        <v>354</v>
      </c>
      <c r="J6" t="s">
        <v>353</v>
      </c>
      <c r="K6" t="s">
        <v>354</v>
      </c>
      <c r="L6" t="s">
        <v>353</v>
      </c>
      <c r="M6" t="s">
        <v>354</v>
      </c>
    </row>
    <row r="7" spans="1:14" x14ac:dyDescent="0.2">
      <c r="A7" t="s">
        <v>355</v>
      </c>
      <c r="B7" s="4">
        <v>0</v>
      </c>
      <c r="C7" s="4">
        <v>0</v>
      </c>
      <c r="D7" s="4">
        <v>0</v>
      </c>
      <c r="E7" s="4">
        <v>0</v>
      </c>
      <c r="F7" s="4">
        <v>0</v>
      </c>
      <c r="G7" s="4">
        <v>0</v>
      </c>
      <c r="H7" s="4">
        <v>0</v>
      </c>
      <c r="I7" s="4">
        <v>0</v>
      </c>
      <c r="J7" s="4">
        <v>0</v>
      </c>
      <c r="K7" s="4">
        <v>0</v>
      </c>
      <c r="L7" s="4">
        <v>0</v>
      </c>
      <c r="M7" s="4">
        <v>1</v>
      </c>
      <c r="N7" s="6">
        <f t="shared" ref="N7:N23" si="0">SUM(B7:M7)</f>
        <v>1</v>
      </c>
    </row>
    <row r="8" spans="1:14" x14ac:dyDescent="0.2">
      <c r="A8" t="s">
        <v>356</v>
      </c>
      <c r="B8" s="4">
        <v>0</v>
      </c>
      <c r="C8" s="4">
        <v>0</v>
      </c>
      <c r="D8" s="4">
        <v>0</v>
      </c>
      <c r="E8" s="4">
        <v>0</v>
      </c>
      <c r="F8" s="4">
        <v>0</v>
      </c>
      <c r="G8" s="4">
        <v>0</v>
      </c>
      <c r="H8" s="4">
        <v>1</v>
      </c>
      <c r="I8" s="4">
        <v>2</v>
      </c>
      <c r="J8" s="4">
        <v>0</v>
      </c>
      <c r="K8" s="4">
        <v>0</v>
      </c>
      <c r="L8" s="4">
        <v>0</v>
      </c>
      <c r="M8" s="4">
        <v>0</v>
      </c>
      <c r="N8" s="6">
        <f t="shared" si="0"/>
        <v>3</v>
      </c>
    </row>
    <row r="9" spans="1:14" x14ac:dyDescent="0.2">
      <c r="A9" t="s">
        <v>357</v>
      </c>
      <c r="B9" s="4">
        <v>0</v>
      </c>
      <c r="C9" s="4">
        <v>0</v>
      </c>
      <c r="D9" s="4">
        <v>0</v>
      </c>
      <c r="E9" s="4">
        <v>1</v>
      </c>
      <c r="F9" s="4">
        <v>0</v>
      </c>
      <c r="G9" s="4">
        <v>0</v>
      </c>
      <c r="H9" s="4">
        <v>1</v>
      </c>
      <c r="I9" s="4">
        <v>3</v>
      </c>
      <c r="J9" s="4">
        <v>0</v>
      </c>
      <c r="K9" s="4">
        <v>0</v>
      </c>
      <c r="L9" s="4">
        <v>0</v>
      </c>
      <c r="M9" s="4">
        <v>3</v>
      </c>
      <c r="N9" s="6">
        <f t="shared" si="0"/>
        <v>8</v>
      </c>
    </row>
    <row r="10" spans="1:14" x14ac:dyDescent="0.2">
      <c r="A10" t="s">
        <v>358</v>
      </c>
      <c r="B10" s="4">
        <v>0</v>
      </c>
      <c r="C10" s="4">
        <v>0</v>
      </c>
      <c r="D10" s="4">
        <v>0</v>
      </c>
      <c r="E10" s="4">
        <v>3</v>
      </c>
      <c r="F10" s="4">
        <v>0</v>
      </c>
      <c r="G10" s="4">
        <v>0</v>
      </c>
      <c r="H10" s="4">
        <v>3</v>
      </c>
      <c r="I10" s="4">
        <v>5</v>
      </c>
      <c r="J10" s="4">
        <v>1</v>
      </c>
      <c r="K10" s="4">
        <v>0</v>
      </c>
      <c r="L10" s="4">
        <v>0</v>
      </c>
      <c r="M10" s="4">
        <v>0</v>
      </c>
      <c r="N10" s="6">
        <f t="shared" si="0"/>
        <v>12</v>
      </c>
    </row>
    <row r="11" spans="1:14" x14ac:dyDescent="0.2">
      <c r="A11" t="s">
        <v>359</v>
      </c>
      <c r="B11" s="4">
        <v>0</v>
      </c>
      <c r="C11" s="4">
        <v>0</v>
      </c>
      <c r="D11" s="4">
        <v>3</v>
      </c>
      <c r="E11" s="4">
        <v>0</v>
      </c>
      <c r="F11" s="4">
        <v>0</v>
      </c>
      <c r="G11" s="4">
        <v>0</v>
      </c>
      <c r="H11" s="4">
        <v>6</v>
      </c>
      <c r="I11" s="4">
        <v>5</v>
      </c>
      <c r="J11" s="4">
        <v>0</v>
      </c>
      <c r="K11" s="4">
        <v>1</v>
      </c>
      <c r="L11" s="4">
        <v>1</v>
      </c>
      <c r="M11" s="4">
        <v>1</v>
      </c>
      <c r="N11" s="6">
        <f t="shared" si="0"/>
        <v>17</v>
      </c>
    </row>
    <row r="12" spans="1:14" x14ac:dyDescent="0.2">
      <c r="A12" t="s">
        <v>360</v>
      </c>
      <c r="B12" s="4">
        <v>0</v>
      </c>
      <c r="C12" s="4">
        <v>0</v>
      </c>
      <c r="D12" s="4">
        <v>1</v>
      </c>
      <c r="E12" s="4">
        <v>2</v>
      </c>
      <c r="F12" s="4">
        <v>0</v>
      </c>
      <c r="G12" s="4">
        <v>0</v>
      </c>
      <c r="H12" s="4">
        <v>1</v>
      </c>
      <c r="I12" s="4">
        <v>1</v>
      </c>
      <c r="J12" s="4">
        <v>0</v>
      </c>
      <c r="K12" s="4">
        <v>0</v>
      </c>
      <c r="L12" s="4">
        <v>2</v>
      </c>
      <c r="M12" s="4">
        <v>0</v>
      </c>
      <c r="N12" s="6">
        <f t="shared" si="0"/>
        <v>7</v>
      </c>
    </row>
    <row r="13" spans="1:14" x14ac:dyDescent="0.2">
      <c r="A13" t="s">
        <v>361</v>
      </c>
      <c r="B13" s="4">
        <v>0</v>
      </c>
      <c r="C13" s="4">
        <v>0</v>
      </c>
      <c r="D13" s="4">
        <v>0</v>
      </c>
      <c r="E13" s="4">
        <v>0</v>
      </c>
      <c r="F13" s="4">
        <v>0</v>
      </c>
      <c r="G13" s="4">
        <v>0</v>
      </c>
      <c r="H13" s="4">
        <v>0</v>
      </c>
      <c r="I13" s="4">
        <v>1</v>
      </c>
      <c r="J13" s="4">
        <v>0</v>
      </c>
      <c r="K13" s="4">
        <v>0</v>
      </c>
      <c r="L13" s="4">
        <v>1</v>
      </c>
      <c r="M13" s="4">
        <v>0</v>
      </c>
      <c r="N13" s="6">
        <f t="shared" si="0"/>
        <v>2</v>
      </c>
    </row>
    <row r="14" spans="1:14" x14ac:dyDescent="0.2">
      <c r="A14" t="s">
        <v>362</v>
      </c>
      <c r="B14" s="4">
        <v>3</v>
      </c>
      <c r="C14" s="4">
        <v>9</v>
      </c>
      <c r="D14" s="4">
        <v>0</v>
      </c>
      <c r="E14" s="4">
        <v>18</v>
      </c>
      <c r="F14" s="4">
        <v>0</v>
      </c>
      <c r="G14" s="4">
        <v>0</v>
      </c>
      <c r="H14" s="4">
        <v>3</v>
      </c>
      <c r="I14" s="4">
        <v>9</v>
      </c>
      <c r="J14" s="4">
        <v>0</v>
      </c>
      <c r="K14" s="4">
        <v>0</v>
      </c>
      <c r="L14" s="4">
        <v>0</v>
      </c>
      <c r="M14" s="4">
        <v>0</v>
      </c>
      <c r="N14" s="6">
        <f t="shared" si="0"/>
        <v>42</v>
      </c>
    </row>
    <row r="15" spans="1:14" x14ac:dyDescent="0.2">
      <c r="A15" t="s">
        <v>363</v>
      </c>
      <c r="B15" s="4">
        <v>0</v>
      </c>
      <c r="C15" s="4">
        <v>2</v>
      </c>
      <c r="D15" s="4">
        <v>4</v>
      </c>
      <c r="E15" s="4">
        <v>3</v>
      </c>
      <c r="F15" s="4">
        <v>0</v>
      </c>
      <c r="G15" s="4">
        <v>0</v>
      </c>
      <c r="H15" s="4">
        <v>0</v>
      </c>
      <c r="I15" s="4">
        <v>1</v>
      </c>
      <c r="J15" s="4">
        <v>0</v>
      </c>
      <c r="K15" s="4">
        <v>0</v>
      </c>
      <c r="L15" s="4">
        <v>0</v>
      </c>
      <c r="M15" s="4">
        <v>0</v>
      </c>
      <c r="N15" s="6">
        <f t="shared" si="0"/>
        <v>10</v>
      </c>
    </row>
    <row r="16" spans="1:14" x14ac:dyDescent="0.2">
      <c r="A16" t="s">
        <v>364</v>
      </c>
      <c r="B16" s="4">
        <v>0</v>
      </c>
      <c r="C16" s="4">
        <v>0</v>
      </c>
      <c r="D16" s="4">
        <v>0</v>
      </c>
      <c r="E16" s="4">
        <v>1</v>
      </c>
      <c r="F16" s="4">
        <v>0</v>
      </c>
      <c r="G16" s="4">
        <v>0</v>
      </c>
      <c r="H16" s="4">
        <v>0</v>
      </c>
      <c r="I16" s="4">
        <v>0</v>
      </c>
      <c r="J16" s="4">
        <v>0</v>
      </c>
      <c r="K16" s="4">
        <v>0</v>
      </c>
      <c r="L16" s="4">
        <v>0</v>
      </c>
      <c r="M16" s="4">
        <v>0</v>
      </c>
      <c r="N16" s="6">
        <f t="shared" si="0"/>
        <v>1</v>
      </c>
    </row>
    <row r="17" spans="1:14" x14ac:dyDescent="0.2">
      <c r="A17" t="s">
        <v>365</v>
      </c>
      <c r="B17" s="4">
        <v>0</v>
      </c>
      <c r="C17" s="4">
        <v>0</v>
      </c>
      <c r="D17" s="4">
        <v>0</v>
      </c>
      <c r="E17" s="4">
        <v>1</v>
      </c>
      <c r="F17" s="4">
        <v>0</v>
      </c>
      <c r="G17" s="4">
        <v>0</v>
      </c>
      <c r="H17" s="4">
        <v>1</v>
      </c>
      <c r="I17" s="4">
        <v>0</v>
      </c>
      <c r="J17" s="4">
        <v>0</v>
      </c>
      <c r="K17" s="4">
        <v>0</v>
      </c>
      <c r="L17" s="4">
        <v>0</v>
      </c>
      <c r="M17" s="4">
        <v>1</v>
      </c>
      <c r="N17" s="6">
        <f t="shared" si="0"/>
        <v>3</v>
      </c>
    </row>
    <row r="18" spans="1:14" x14ac:dyDescent="0.2">
      <c r="A18" t="s">
        <v>366</v>
      </c>
      <c r="B18" s="4">
        <v>0</v>
      </c>
      <c r="C18" s="4">
        <v>0</v>
      </c>
      <c r="D18" s="4">
        <v>0</v>
      </c>
      <c r="E18" s="4">
        <v>1</v>
      </c>
      <c r="F18" s="4">
        <v>0</v>
      </c>
      <c r="G18" s="4">
        <v>0</v>
      </c>
      <c r="H18" s="4">
        <v>1</v>
      </c>
      <c r="I18" s="4">
        <v>0</v>
      </c>
      <c r="J18" s="4">
        <v>0</v>
      </c>
      <c r="K18" s="4">
        <v>0</v>
      </c>
      <c r="L18" s="4">
        <v>0</v>
      </c>
      <c r="M18" s="4">
        <v>0</v>
      </c>
      <c r="N18" s="6">
        <f t="shared" si="0"/>
        <v>2</v>
      </c>
    </row>
    <row r="19" spans="1:14" x14ac:dyDescent="0.2">
      <c r="A19" t="s">
        <v>367</v>
      </c>
      <c r="B19" s="4">
        <v>1</v>
      </c>
      <c r="C19" s="4">
        <v>0</v>
      </c>
      <c r="D19" s="4">
        <v>0</v>
      </c>
      <c r="E19" s="4">
        <v>0</v>
      </c>
      <c r="F19" s="4">
        <v>0</v>
      </c>
      <c r="G19" s="4">
        <v>0</v>
      </c>
      <c r="H19" s="4">
        <v>0</v>
      </c>
      <c r="I19" s="4">
        <v>0</v>
      </c>
      <c r="J19" s="4">
        <v>0</v>
      </c>
      <c r="K19" s="4">
        <v>0</v>
      </c>
      <c r="L19" s="4">
        <v>0</v>
      </c>
      <c r="M19" s="4">
        <v>0</v>
      </c>
      <c r="N19" s="6">
        <f t="shared" si="0"/>
        <v>1</v>
      </c>
    </row>
    <row r="20" spans="1:14" x14ac:dyDescent="0.2">
      <c r="A20" t="s">
        <v>368</v>
      </c>
      <c r="B20" s="4">
        <v>0</v>
      </c>
      <c r="C20" s="4">
        <v>1</v>
      </c>
      <c r="D20" s="4">
        <v>0</v>
      </c>
      <c r="E20" s="4">
        <v>0</v>
      </c>
      <c r="F20" s="4">
        <v>0</v>
      </c>
      <c r="G20" s="4">
        <v>0</v>
      </c>
      <c r="H20" s="4">
        <v>0</v>
      </c>
      <c r="I20" s="4">
        <v>0</v>
      </c>
      <c r="J20" s="4">
        <v>0</v>
      </c>
      <c r="K20" s="4">
        <v>0</v>
      </c>
      <c r="L20" s="4">
        <v>0</v>
      </c>
      <c r="M20" s="4">
        <v>0</v>
      </c>
      <c r="N20" s="6">
        <f t="shared" si="0"/>
        <v>1</v>
      </c>
    </row>
    <row r="21" spans="1:14" x14ac:dyDescent="0.2">
      <c r="A21" t="s">
        <v>369</v>
      </c>
      <c r="B21" s="4">
        <v>0</v>
      </c>
      <c r="C21" s="4">
        <v>0</v>
      </c>
      <c r="D21" s="4">
        <v>0</v>
      </c>
      <c r="E21" s="4">
        <v>1</v>
      </c>
      <c r="F21" s="4">
        <v>0</v>
      </c>
      <c r="G21" s="4">
        <v>0</v>
      </c>
      <c r="H21" s="4">
        <v>0</v>
      </c>
      <c r="I21" s="4">
        <v>1</v>
      </c>
      <c r="J21" s="4">
        <v>0</v>
      </c>
      <c r="K21" s="4">
        <v>0</v>
      </c>
      <c r="L21" s="4">
        <v>0</v>
      </c>
      <c r="M21" s="4">
        <v>0</v>
      </c>
      <c r="N21" s="6">
        <f t="shared" si="0"/>
        <v>2</v>
      </c>
    </row>
    <row r="22" spans="1:14" x14ac:dyDescent="0.2">
      <c r="A22" t="s">
        <v>370</v>
      </c>
      <c r="B22" s="4">
        <v>0</v>
      </c>
      <c r="C22" s="4">
        <v>0</v>
      </c>
      <c r="D22" s="4">
        <v>1</v>
      </c>
      <c r="E22" s="4">
        <v>2</v>
      </c>
      <c r="F22" s="4">
        <v>0</v>
      </c>
      <c r="G22" s="4">
        <v>0</v>
      </c>
      <c r="H22" s="4">
        <v>0</v>
      </c>
      <c r="I22" s="4">
        <v>3</v>
      </c>
      <c r="J22" s="4">
        <v>0</v>
      </c>
      <c r="K22" s="4">
        <v>0</v>
      </c>
      <c r="L22" s="4">
        <v>0</v>
      </c>
      <c r="M22" s="4">
        <v>0</v>
      </c>
      <c r="N22" s="6">
        <f t="shared" si="0"/>
        <v>6</v>
      </c>
    </row>
    <row r="23" spans="1:14" x14ac:dyDescent="0.2">
      <c r="A23" t="s">
        <v>371</v>
      </c>
      <c r="B23" s="4">
        <v>1</v>
      </c>
      <c r="C23" s="4">
        <v>0</v>
      </c>
      <c r="D23" s="4">
        <v>0</v>
      </c>
      <c r="E23" s="4">
        <v>0</v>
      </c>
      <c r="F23" s="4">
        <v>0</v>
      </c>
      <c r="G23" s="4">
        <v>0</v>
      </c>
      <c r="H23" s="4">
        <v>0</v>
      </c>
      <c r="I23" s="4">
        <v>0</v>
      </c>
      <c r="J23" s="4">
        <v>0</v>
      </c>
      <c r="K23" s="4">
        <v>0</v>
      </c>
      <c r="L23" s="4">
        <v>0</v>
      </c>
      <c r="M23" s="4">
        <v>0</v>
      </c>
      <c r="N23" s="6">
        <f t="shared" si="0"/>
        <v>1</v>
      </c>
    </row>
    <row r="24" spans="1:14" x14ac:dyDescent="0.2">
      <c r="A24" s="2" t="s">
        <v>352</v>
      </c>
      <c r="B24" s="6">
        <f t="shared" ref="B24:N24" si="1">SUM(B7:B23)</f>
        <v>5</v>
      </c>
      <c r="C24" s="6">
        <f t="shared" si="1"/>
        <v>12</v>
      </c>
      <c r="D24" s="6">
        <f t="shared" si="1"/>
        <v>9</v>
      </c>
      <c r="E24" s="6">
        <f t="shared" si="1"/>
        <v>33</v>
      </c>
      <c r="F24" s="6">
        <f t="shared" si="1"/>
        <v>0</v>
      </c>
      <c r="G24" s="6">
        <f t="shared" si="1"/>
        <v>0</v>
      </c>
      <c r="H24" s="6">
        <f t="shared" si="1"/>
        <v>17</v>
      </c>
      <c r="I24" s="6">
        <f t="shared" si="1"/>
        <v>31</v>
      </c>
      <c r="J24" s="6">
        <f t="shared" si="1"/>
        <v>1</v>
      </c>
      <c r="K24" s="6">
        <f t="shared" si="1"/>
        <v>1</v>
      </c>
      <c r="L24" s="6">
        <f t="shared" si="1"/>
        <v>4</v>
      </c>
      <c r="M24" s="6">
        <f t="shared" si="1"/>
        <v>6</v>
      </c>
      <c r="N24" s="6">
        <f t="shared" si="1"/>
        <v>119</v>
      </c>
    </row>
  </sheetData>
  <pageMargins left="0.75" right="0.75" top="1" bottom="1" header="0.5" footer="0.5"/>
  <pageSetup paperSize="9" scale="0" firstPageNumber="0" fitToWidth="0" fitToHeight="0"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Normal="100" workbookViewId="0"/>
  </sheetViews>
  <sheetFormatPr defaultRowHeight="12.75" x14ac:dyDescent="0.2"/>
  <sheetData>
    <row r="1" spans="1:20" ht="18" x14ac:dyDescent="0.25">
      <c r="A1" s="1" t="s">
        <v>436</v>
      </c>
    </row>
    <row r="5" spans="1:20" x14ac:dyDescent="0.2">
      <c r="B5" s="2" t="s">
        <v>138</v>
      </c>
      <c r="D5" s="2" t="s">
        <v>437</v>
      </c>
      <c r="F5" s="2" t="s">
        <v>438</v>
      </c>
      <c r="H5" s="2" t="s">
        <v>439</v>
      </c>
      <c r="J5" s="2" t="s">
        <v>440</v>
      </c>
      <c r="L5" s="2" t="s">
        <v>441</v>
      </c>
      <c r="N5" s="2" t="s">
        <v>442</v>
      </c>
      <c r="P5" s="2" t="s">
        <v>443</v>
      </c>
      <c r="R5" s="2" t="s">
        <v>444</v>
      </c>
      <c r="T5" s="2" t="s">
        <v>352</v>
      </c>
    </row>
    <row r="6" spans="1:20" x14ac:dyDescent="0.2">
      <c r="A6" s="2" t="s">
        <v>347</v>
      </c>
      <c r="B6" t="s">
        <v>353</v>
      </c>
      <c r="C6" t="s">
        <v>354</v>
      </c>
      <c r="D6" t="s">
        <v>353</v>
      </c>
      <c r="E6" t="s">
        <v>354</v>
      </c>
      <c r="F6" t="s">
        <v>353</v>
      </c>
      <c r="G6" t="s">
        <v>354</v>
      </c>
      <c r="H6" t="s">
        <v>353</v>
      </c>
      <c r="I6" t="s">
        <v>354</v>
      </c>
      <c r="J6" t="s">
        <v>353</v>
      </c>
      <c r="K6" t="s">
        <v>354</v>
      </c>
      <c r="L6" t="s">
        <v>353</v>
      </c>
      <c r="M6" t="s">
        <v>354</v>
      </c>
      <c r="N6" t="s">
        <v>353</v>
      </c>
      <c r="O6" t="s">
        <v>354</v>
      </c>
      <c r="P6" t="s">
        <v>353</v>
      </c>
      <c r="Q6" t="s">
        <v>354</v>
      </c>
      <c r="R6" t="s">
        <v>353</v>
      </c>
      <c r="S6" t="s">
        <v>354</v>
      </c>
    </row>
    <row r="7" spans="1:20" x14ac:dyDescent="0.2">
      <c r="A7" t="s">
        <v>355</v>
      </c>
      <c r="B7" s="4">
        <v>0</v>
      </c>
      <c r="C7" s="4">
        <v>33</v>
      </c>
      <c r="D7" s="4">
        <v>0</v>
      </c>
      <c r="E7" s="4">
        <v>0</v>
      </c>
      <c r="F7" s="4">
        <v>0</v>
      </c>
      <c r="G7" s="4">
        <v>0</v>
      </c>
      <c r="H7" s="4">
        <v>0</v>
      </c>
      <c r="I7" s="4">
        <v>0</v>
      </c>
      <c r="J7" s="4">
        <v>0</v>
      </c>
      <c r="K7" s="4">
        <v>0</v>
      </c>
      <c r="L7" s="4">
        <v>0</v>
      </c>
      <c r="M7" s="4">
        <v>0</v>
      </c>
      <c r="N7" s="4">
        <v>0</v>
      </c>
      <c r="O7" s="4">
        <v>0</v>
      </c>
      <c r="P7" s="4">
        <v>0</v>
      </c>
      <c r="Q7" s="4">
        <v>0</v>
      </c>
      <c r="R7" s="4">
        <v>0</v>
      </c>
      <c r="S7" s="4">
        <v>0</v>
      </c>
      <c r="T7" s="6">
        <f t="shared" ref="T7:T24" si="0">SUM(B7:S7)</f>
        <v>33</v>
      </c>
    </row>
    <row r="8" spans="1:20" x14ac:dyDescent="0.2">
      <c r="A8" t="s">
        <v>356</v>
      </c>
      <c r="B8" s="4">
        <v>41</v>
      </c>
      <c r="C8" s="4">
        <v>40</v>
      </c>
      <c r="D8" s="4">
        <v>0</v>
      </c>
      <c r="E8" s="4">
        <v>0</v>
      </c>
      <c r="F8" s="4">
        <v>0</v>
      </c>
      <c r="G8" s="4">
        <v>0</v>
      </c>
      <c r="H8" s="4">
        <v>0</v>
      </c>
      <c r="I8" s="4">
        <v>0</v>
      </c>
      <c r="J8" s="4">
        <v>0</v>
      </c>
      <c r="K8" s="4">
        <v>0</v>
      </c>
      <c r="L8" s="4">
        <v>0</v>
      </c>
      <c r="M8" s="4">
        <v>1</v>
      </c>
      <c r="N8" s="4">
        <v>0</v>
      </c>
      <c r="O8" s="4">
        <v>0</v>
      </c>
      <c r="P8" s="4">
        <v>0</v>
      </c>
      <c r="Q8" s="4">
        <v>0</v>
      </c>
      <c r="R8" s="4">
        <v>2</v>
      </c>
      <c r="S8" s="4">
        <v>1</v>
      </c>
      <c r="T8" s="6">
        <f t="shared" si="0"/>
        <v>85</v>
      </c>
    </row>
    <row r="9" spans="1:20" x14ac:dyDescent="0.2">
      <c r="A9" t="s">
        <v>357</v>
      </c>
      <c r="B9" s="4">
        <v>28</v>
      </c>
      <c r="C9" s="4">
        <v>230</v>
      </c>
      <c r="D9" s="4">
        <v>1</v>
      </c>
      <c r="E9" s="4">
        <v>56</v>
      </c>
      <c r="F9" s="4">
        <v>0</v>
      </c>
      <c r="G9" s="4">
        <v>0</v>
      </c>
      <c r="H9" s="4">
        <v>0</v>
      </c>
      <c r="I9" s="4">
        <v>0</v>
      </c>
      <c r="J9" s="4">
        <v>0</v>
      </c>
      <c r="K9" s="4">
        <v>0</v>
      </c>
      <c r="L9" s="4">
        <v>8</v>
      </c>
      <c r="M9" s="4">
        <v>42</v>
      </c>
      <c r="N9" s="4">
        <v>0</v>
      </c>
      <c r="O9" s="4">
        <v>0</v>
      </c>
      <c r="P9" s="4">
        <v>0</v>
      </c>
      <c r="Q9" s="4">
        <v>8</v>
      </c>
      <c r="R9" s="4">
        <v>3</v>
      </c>
      <c r="S9" s="4">
        <v>39</v>
      </c>
      <c r="T9" s="6">
        <f t="shared" si="0"/>
        <v>415</v>
      </c>
    </row>
    <row r="10" spans="1:20" x14ac:dyDescent="0.2">
      <c r="A10" t="s">
        <v>358</v>
      </c>
      <c r="B10" s="4">
        <v>143</v>
      </c>
      <c r="C10" s="4">
        <v>259</v>
      </c>
      <c r="D10" s="4">
        <v>97</v>
      </c>
      <c r="E10" s="4">
        <v>62</v>
      </c>
      <c r="F10" s="4">
        <v>0</v>
      </c>
      <c r="G10" s="4">
        <v>0</v>
      </c>
      <c r="H10" s="4">
        <v>0</v>
      </c>
      <c r="I10" s="4">
        <v>0</v>
      </c>
      <c r="J10" s="4">
        <v>0</v>
      </c>
      <c r="K10" s="4">
        <v>0</v>
      </c>
      <c r="L10" s="4">
        <v>18</v>
      </c>
      <c r="M10" s="4">
        <v>101</v>
      </c>
      <c r="N10" s="4">
        <v>0</v>
      </c>
      <c r="O10" s="4">
        <v>0</v>
      </c>
      <c r="P10" s="4">
        <v>0</v>
      </c>
      <c r="Q10" s="4">
        <v>0</v>
      </c>
      <c r="R10" s="4">
        <v>14</v>
      </c>
      <c r="S10" s="4">
        <v>33</v>
      </c>
      <c r="T10" s="6">
        <f t="shared" si="0"/>
        <v>727</v>
      </c>
    </row>
    <row r="11" spans="1:20" x14ac:dyDescent="0.2">
      <c r="A11" t="s">
        <v>359</v>
      </c>
      <c r="B11" s="4">
        <v>325</v>
      </c>
      <c r="C11" s="4">
        <v>221</v>
      </c>
      <c r="D11" s="4">
        <v>29</v>
      </c>
      <c r="E11" s="4">
        <v>17</v>
      </c>
      <c r="F11" s="4">
        <v>0</v>
      </c>
      <c r="G11" s="4">
        <v>0</v>
      </c>
      <c r="H11" s="4">
        <v>67</v>
      </c>
      <c r="I11" s="4">
        <v>0</v>
      </c>
      <c r="J11" s="4">
        <v>0</v>
      </c>
      <c r="K11" s="4">
        <v>41</v>
      </c>
      <c r="L11" s="4">
        <v>43</v>
      </c>
      <c r="M11" s="4">
        <v>37</v>
      </c>
      <c r="N11" s="4">
        <v>0</v>
      </c>
      <c r="O11" s="4">
        <v>0</v>
      </c>
      <c r="P11" s="4">
        <v>0</v>
      </c>
      <c r="Q11" s="4">
        <v>0</v>
      </c>
      <c r="R11" s="4">
        <v>56</v>
      </c>
      <c r="S11" s="4">
        <v>40</v>
      </c>
      <c r="T11" s="6">
        <f t="shared" si="0"/>
        <v>876</v>
      </c>
    </row>
    <row r="12" spans="1:20" x14ac:dyDescent="0.2">
      <c r="A12" t="s">
        <v>360</v>
      </c>
      <c r="B12" s="4">
        <v>133</v>
      </c>
      <c r="C12" s="4">
        <v>103</v>
      </c>
      <c r="D12" s="4">
        <v>0</v>
      </c>
      <c r="E12" s="4">
        <v>0</v>
      </c>
      <c r="F12" s="4">
        <v>0</v>
      </c>
      <c r="G12" s="4">
        <v>0</v>
      </c>
      <c r="H12" s="4">
        <v>0</v>
      </c>
      <c r="I12" s="4">
        <v>0</v>
      </c>
      <c r="J12" s="4">
        <v>0</v>
      </c>
      <c r="K12" s="4">
        <v>0</v>
      </c>
      <c r="L12" s="4">
        <v>14</v>
      </c>
      <c r="M12" s="4">
        <v>12</v>
      </c>
      <c r="N12" s="4">
        <v>0</v>
      </c>
      <c r="O12" s="4">
        <v>0</v>
      </c>
      <c r="P12" s="4">
        <v>0</v>
      </c>
      <c r="Q12" s="4">
        <v>0</v>
      </c>
      <c r="R12" s="4">
        <v>17</v>
      </c>
      <c r="S12" s="4">
        <v>16</v>
      </c>
      <c r="T12" s="6">
        <f t="shared" si="0"/>
        <v>295</v>
      </c>
    </row>
    <row r="13" spans="1:20" x14ac:dyDescent="0.2">
      <c r="A13" t="s">
        <v>361</v>
      </c>
      <c r="B13" s="4">
        <v>34</v>
      </c>
      <c r="C13" s="4">
        <v>28</v>
      </c>
      <c r="D13" s="4">
        <v>0</v>
      </c>
      <c r="E13" s="4">
        <v>0</v>
      </c>
      <c r="F13" s="4">
        <v>0</v>
      </c>
      <c r="G13" s="4">
        <v>0</v>
      </c>
      <c r="H13" s="4">
        <v>0</v>
      </c>
      <c r="I13" s="4">
        <v>9</v>
      </c>
      <c r="J13" s="4">
        <v>0</v>
      </c>
      <c r="K13" s="4">
        <v>0</v>
      </c>
      <c r="L13" s="4">
        <v>3</v>
      </c>
      <c r="M13" s="4">
        <v>7</v>
      </c>
      <c r="N13" s="4">
        <v>0</v>
      </c>
      <c r="O13" s="4">
        <v>0</v>
      </c>
      <c r="P13" s="4">
        <v>0</v>
      </c>
      <c r="Q13" s="4">
        <v>0</v>
      </c>
      <c r="R13" s="4">
        <v>12</v>
      </c>
      <c r="S13" s="4">
        <v>3</v>
      </c>
      <c r="T13" s="6">
        <f t="shared" si="0"/>
        <v>96</v>
      </c>
    </row>
    <row r="14" spans="1:20" x14ac:dyDescent="0.2">
      <c r="A14" t="s">
        <v>362</v>
      </c>
      <c r="B14" s="4">
        <v>200</v>
      </c>
      <c r="C14" s="4">
        <v>1248</v>
      </c>
      <c r="D14" s="4">
        <v>6</v>
      </c>
      <c r="E14" s="4">
        <v>177</v>
      </c>
      <c r="F14" s="4">
        <v>0</v>
      </c>
      <c r="G14" s="4">
        <v>31</v>
      </c>
      <c r="H14" s="4">
        <v>36</v>
      </c>
      <c r="I14" s="4">
        <v>102</v>
      </c>
      <c r="J14" s="4">
        <v>0</v>
      </c>
      <c r="K14" s="4">
        <v>0</v>
      </c>
      <c r="L14" s="4">
        <v>21</v>
      </c>
      <c r="M14" s="4">
        <v>218</v>
      </c>
      <c r="N14" s="4">
        <v>0</v>
      </c>
      <c r="O14" s="4">
        <v>1</v>
      </c>
      <c r="P14" s="4">
        <v>0</v>
      </c>
      <c r="Q14" s="4">
        <v>0</v>
      </c>
      <c r="R14" s="4">
        <v>20</v>
      </c>
      <c r="S14" s="4">
        <v>126</v>
      </c>
      <c r="T14" s="6">
        <f t="shared" si="0"/>
        <v>2186</v>
      </c>
    </row>
    <row r="15" spans="1:20" x14ac:dyDescent="0.2">
      <c r="A15" t="s">
        <v>363</v>
      </c>
      <c r="B15" s="4">
        <v>143</v>
      </c>
      <c r="C15" s="4">
        <v>187</v>
      </c>
      <c r="D15" s="4">
        <v>4</v>
      </c>
      <c r="E15" s="4">
        <v>20</v>
      </c>
      <c r="F15" s="4">
        <v>0</v>
      </c>
      <c r="G15" s="4">
        <v>11</v>
      </c>
      <c r="H15" s="4">
        <v>37</v>
      </c>
      <c r="I15" s="4">
        <v>55</v>
      </c>
      <c r="J15" s="4">
        <v>0</v>
      </c>
      <c r="K15" s="4">
        <v>26</v>
      </c>
      <c r="L15" s="4">
        <v>25</v>
      </c>
      <c r="M15" s="4">
        <v>146</v>
      </c>
      <c r="N15" s="4">
        <v>0</v>
      </c>
      <c r="O15" s="4">
        <v>1</v>
      </c>
      <c r="P15" s="4">
        <v>0</v>
      </c>
      <c r="Q15" s="4">
        <v>27</v>
      </c>
      <c r="R15" s="4">
        <v>13</v>
      </c>
      <c r="S15" s="4">
        <v>10</v>
      </c>
      <c r="T15" s="6">
        <f t="shared" si="0"/>
        <v>705</v>
      </c>
    </row>
    <row r="16" spans="1:20" x14ac:dyDescent="0.2">
      <c r="A16" t="s">
        <v>364</v>
      </c>
      <c r="B16" s="4">
        <v>0</v>
      </c>
      <c r="C16" s="4">
        <v>28</v>
      </c>
      <c r="D16" s="4">
        <v>0</v>
      </c>
      <c r="E16" s="4">
        <v>2</v>
      </c>
      <c r="F16" s="4">
        <v>0</v>
      </c>
      <c r="G16" s="4">
        <v>0</v>
      </c>
      <c r="H16" s="4">
        <v>0</v>
      </c>
      <c r="I16" s="4">
        <v>0</v>
      </c>
      <c r="J16" s="4">
        <v>0</v>
      </c>
      <c r="K16" s="4">
        <v>0</v>
      </c>
      <c r="L16" s="4">
        <v>0</v>
      </c>
      <c r="M16" s="4">
        <v>4</v>
      </c>
      <c r="N16" s="4">
        <v>0</v>
      </c>
      <c r="O16" s="4">
        <v>0</v>
      </c>
      <c r="P16" s="4">
        <v>0</v>
      </c>
      <c r="Q16" s="4">
        <v>0</v>
      </c>
      <c r="R16" s="4">
        <v>0</v>
      </c>
      <c r="S16" s="4">
        <v>3</v>
      </c>
      <c r="T16" s="6">
        <f t="shared" si="0"/>
        <v>37</v>
      </c>
    </row>
    <row r="17" spans="1:20" x14ac:dyDescent="0.2">
      <c r="A17" t="s">
        <v>365</v>
      </c>
      <c r="B17" s="4">
        <v>40</v>
      </c>
      <c r="C17" s="4">
        <v>63</v>
      </c>
      <c r="D17" s="4">
        <v>0</v>
      </c>
      <c r="E17" s="4">
        <v>0</v>
      </c>
      <c r="F17" s="4">
        <v>0</v>
      </c>
      <c r="G17" s="4">
        <v>0</v>
      </c>
      <c r="H17" s="4">
        <v>0</v>
      </c>
      <c r="I17" s="4">
        <v>0</v>
      </c>
      <c r="J17" s="4">
        <v>6</v>
      </c>
      <c r="K17" s="4">
        <v>0</v>
      </c>
      <c r="L17" s="4">
        <v>5</v>
      </c>
      <c r="M17" s="4">
        <v>7</v>
      </c>
      <c r="N17" s="4">
        <v>0</v>
      </c>
      <c r="O17" s="4">
        <v>0</v>
      </c>
      <c r="P17" s="4">
        <v>0</v>
      </c>
      <c r="Q17" s="4">
        <v>11</v>
      </c>
      <c r="R17" s="4">
        <v>4</v>
      </c>
      <c r="S17" s="4">
        <v>13</v>
      </c>
      <c r="T17" s="6">
        <f t="shared" si="0"/>
        <v>149</v>
      </c>
    </row>
    <row r="18" spans="1:20" x14ac:dyDescent="0.2">
      <c r="A18" t="s">
        <v>366</v>
      </c>
      <c r="B18" s="4">
        <v>40</v>
      </c>
      <c r="C18" s="4">
        <v>36</v>
      </c>
      <c r="D18" s="4">
        <v>0</v>
      </c>
      <c r="E18" s="4">
        <v>0</v>
      </c>
      <c r="F18" s="4">
        <v>0</v>
      </c>
      <c r="G18" s="4">
        <v>0</v>
      </c>
      <c r="H18" s="4">
        <v>0</v>
      </c>
      <c r="I18" s="4">
        <v>0</v>
      </c>
      <c r="J18" s="4">
        <v>0</v>
      </c>
      <c r="K18" s="4">
        <v>0</v>
      </c>
      <c r="L18" s="4">
        <v>8</v>
      </c>
      <c r="M18" s="4">
        <v>1</v>
      </c>
      <c r="N18" s="4">
        <v>2</v>
      </c>
      <c r="O18" s="4">
        <v>0</v>
      </c>
      <c r="P18" s="4">
        <v>0</v>
      </c>
      <c r="Q18" s="4">
        <v>0</v>
      </c>
      <c r="R18" s="4">
        <v>5</v>
      </c>
      <c r="S18" s="4">
        <v>9</v>
      </c>
      <c r="T18" s="6">
        <f t="shared" si="0"/>
        <v>101</v>
      </c>
    </row>
    <row r="19" spans="1:20" x14ac:dyDescent="0.2">
      <c r="A19" t="s">
        <v>367</v>
      </c>
      <c r="B19" s="4">
        <v>29</v>
      </c>
      <c r="C19" s="4">
        <v>0</v>
      </c>
      <c r="D19" s="4">
        <v>0</v>
      </c>
      <c r="E19" s="4">
        <v>0</v>
      </c>
      <c r="F19" s="4">
        <v>0</v>
      </c>
      <c r="G19" s="4">
        <v>0</v>
      </c>
      <c r="H19" s="4">
        <v>0</v>
      </c>
      <c r="I19" s="4">
        <v>0</v>
      </c>
      <c r="J19" s="4">
        <v>0</v>
      </c>
      <c r="K19" s="4">
        <v>0</v>
      </c>
      <c r="L19" s="4">
        <v>5</v>
      </c>
      <c r="M19" s="4">
        <v>0</v>
      </c>
      <c r="N19" s="4">
        <v>0</v>
      </c>
      <c r="O19" s="4">
        <v>0</v>
      </c>
      <c r="P19" s="4">
        <v>0</v>
      </c>
      <c r="Q19" s="4">
        <v>0</v>
      </c>
      <c r="R19" s="4">
        <v>1</v>
      </c>
      <c r="S19" s="4">
        <v>0</v>
      </c>
      <c r="T19" s="6">
        <f t="shared" si="0"/>
        <v>35</v>
      </c>
    </row>
    <row r="20" spans="1:20" x14ac:dyDescent="0.2">
      <c r="A20" t="s">
        <v>368</v>
      </c>
      <c r="B20" s="4">
        <v>37</v>
      </c>
      <c r="C20" s="4">
        <v>27</v>
      </c>
      <c r="D20" s="4">
        <v>0</v>
      </c>
      <c r="E20" s="4">
        <v>17</v>
      </c>
      <c r="F20" s="4">
        <v>0</v>
      </c>
      <c r="G20" s="4">
        <v>0</v>
      </c>
      <c r="H20" s="4">
        <v>0</v>
      </c>
      <c r="I20" s="4">
        <v>33</v>
      </c>
      <c r="J20" s="4">
        <v>0</v>
      </c>
      <c r="K20" s="4">
        <v>0</v>
      </c>
      <c r="L20" s="4">
        <v>0</v>
      </c>
      <c r="M20" s="4">
        <v>11</v>
      </c>
      <c r="N20" s="4">
        <v>0</v>
      </c>
      <c r="O20" s="4">
        <v>0</v>
      </c>
      <c r="P20" s="4">
        <v>0</v>
      </c>
      <c r="Q20" s="4">
        <v>0</v>
      </c>
      <c r="R20" s="4">
        <v>0</v>
      </c>
      <c r="S20" s="4">
        <v>3</v>
      </c>
      <c r="T20" s="6">
        <f t="shared" si="0"/>
        <v>128</v>
      </c>
    </row>
    <row r="21" spans="1:20" x14ac:dyDescent="0.2">
      <c r="A21" t="s">
        <v>369</v>
      </c>
      <c r="B21" s="4">
        <v>0</v>
      </c>
      <c r="C21" s="4">
        <v>72</v>
      </c>
      <c r="D21" s="4">
        <v>0</v>
      </c>
      <c r="E21" s="4">
        <v>5</v>
      </c>
      <c r="F21" s="4">
        <v>0</v>
      </c>
      <c r="G21" s="4">
        <v>0</v>
      </c>
      <c r="H21" s="4">
        <v>0</v>
      </c>
      <c r="I21" s="4">
        <v>0</v>
      </c>
      <c r="J21" s="4">
        <v>0</v>
      </c>
      <c r="K21" s="4">
        <v>0</v>
      </c>
      <c r="L21" s="4">
        <v>0</v>
      </c>
      <c r="M21" s="4">
        <v>6</v>
      </c>
      <c r="N21" s="4">
        <v>0</v>
      </c>
      <c r="O21" s="4">
        <v>0</v>
      </c>
      <c r="P21" s="4">
        <v>0</v>
      </c>
      <c r="Q21" s="4">
        <v>0</v>
      </c>
      <c r="R21" s="4">
        <v>0</v>
      </c>
      <c r="S21" s="4">
        <v>19</v>
      </c>
      <c r="T21" s="6">
        <f t="shared" si="0"/>
        <v>102</v>
      </c>
    </row>
    <row r="22" spans="1:20" x14ac:dyDescent="0.2">
      <c r="A22" t="s">
        <v>370</v>
      </c>
      <c r="B22" s="4">
        <v>30</v>
      </c>
      <c r="C22" s="4">
        <v>152</v>
      </c>
      <c r="D22" s="4">
        <v>7</v>
      </c>
      <c r="E22" s="4">
        <v>15</v>
      </c>
      <c r="F22" s="4">
        <v>0</v>
      </c>
      <c r="G22" s="4">
        <v>0</v>
      </c>
      <c r="H22" s="4">
        <v>0</v>
      </c>
      <c r="I22" s="4">
        <v>0</v>
      </c>
      <c r="J22" s="4">
        <v>0</v>
      </c>
      <c r="K22" s="4">
        <v>0</v>
      </c>
      <c r="L22" s="4">
        <v>5</v>
      </c>
      <c r="M22" s="4">
        <v>28</v>
      </c>
      <c r="N22" s="4">
        <v>0</v>
      </c>
      <c r="O22" s="4">
        <v>3</v>
      </c>
      <c r="P22" s="4">
        <v>0</v>
      </c>
      <c r="Q22" s="4">
        <v>0</v>
      </c>
      <c r="R22" s="4">
        <v>4</v>
      </c>
      <c r="S22" s="4">
        <v>22</v>
      </c>
      <c r="T22" s="6">
        <f t="shared" si="0"/>
        <v>266</v>
      </c>
    </row>
    <row r="23" spans="1:20" x14ac:dyDescent="0.2">
      <c r="A23" t="s">
        <v>392</v>
      </c>
      <c r="B23" s="4">
        <v>29</v>
      </c>
      <c r="C23" s="4">
        <v>0</v>
      </c>
      <c r="D23" s="4">
        <v>0</v>
      </c>
      <c r="E23" s="4">
        <v>0</v>
      </c>
      <c r="F23" s="4">
        <v>0</v>
      </c>
      <c r="G23" s="4">
        <v>0</v>
      </c>
      <c r="H23" s="4">
        <v>0</v>
      </c>
      <c r="I23" s="4">
        <v>0</v>
      </c>
      <c r="J23" s="4">
        <v>0</v>
      </c>
      <c r="K23" s="4">
        <v>0</v>
      </c>
      <c r="L23" s="4">
        <v>3</v>
      </c>
      <c r="M23" s="4">
        <v>0</v>
      </c>
      <c r="N23" s="4">
        <v>0</v>
      </c>
      <c r="O23" s="4">
        <v>0</v>
      </c>
      <c r="P23" s="4">
        <v>0</v>
      </c>
      <c r="Q23" s="4">
        <v>0</v>
      </c>
      <c r="R23" s="4">
        <v>0</v>
      </c>
      <c r="S23" s="4">
        <v>0</v>
      </c>
      <c r="T23" s="6">
        <f t="shared" si="0"/>
        <v>32</v>
      </c>
    </row>
    <row r="24" spans="1:20" x14ac:dyDescent="0.2">
      <c r="A24" t="s">
        <v>371</v>
      </c>
      <c r="B24" s="4">
        <v>21</v>
      </c>
      <c r="C24" s="4">
        <v>0</v>
      </c>
      <c r="D24" s="4">
        <v>3</v>
      </c>
      <c r="E24" s="4">
        <v>0</v>
      </c>
      <c r="F24" s="4">
        <v>0</v>
      </c>
      <c r="G24" s="4">
        <v>0</v>
      </c>
      <c r="H24" s="4">
        <v>0</v>
      </c>
      <c r="I24" s="4">
        <v>0</v>
      </c>
      <c r="J24" s="4">
        <v>0</v>
      </c>
      <c r="K24" s="4">
        <v>0</v>
      </c>
      <c r="L24" s="4">
        <v>4</v>
      </c>
      <c r="M24" s="4">
        <v>0</v>
      </c>
      <c r="N24" s="4">
        <v>0</v>
      </c>
      <c r="O24" s="4">
        <v>0</v>
      </c>
      <c r="P24" s="4">
        <v>0</v>
      </c>
      <c r="Q24" s="4">
        <v>0</v>
      </c>
      <c r="R24" s="4">
        <v>0</v>
      </c>
      <c r="S24" s="4">
        <v>0</v>
      </c>
      <c r="T24" s="6">
        <f t="shared" si="0"/>
        <v>28</v>
      </c>
    </row>
    <row r="25" spans="1:20" x14ac:dyDescent="0.2">
      <c r="A25" s="2" t="s">
        <v>352</v>
      </c>
      <c r="B25" s="6">
        <f t="shared" ref="B25:T25" si="1">SUM(B7:B24)</f>
        <v>1273</v>
      </c>
      <c r="C25" s="6">
        <f t="shared" si="1"/>
        <v>2727</v>
      </c>
      <c r="D25" s="6">
        <f t="shared" si="1"/>
        <v>147</v>
      </c>
      <c r="E25" s="6">
        <f t="shared" si="1"/>
        <v>371</v>
      </c>
      <c r="F25" s="6">
        <f t="shared" si="1"/>
        <v>0</v>
      </c>
      <c r="G25" s="6">
        <f t="shared" si="1"/>
        <v>42</v>
      </c>
      <c r="H25" s="6">
        <f t="shared" si="1"/>
        <v>140</v>
      </c>
      <c r="I25" s="6">
        <f t="shared" si="1"/>
        <v>199</v>
      </c>
      <c r="J25" s="6">
        <f t="shared" si="1"/>
        <v>6</v>
      </c>
      <c r="K25" s="6">
        <f t="shared" si="1"/>
        <v>67</v>
      </c>
      <c r="L25" s="6">
        <f t="shared" si="1"/>
        <v>162</v>
      </c>
      <c r="M25" s="6">
        <f t="shared" si="1"/>
        <v>621</v>
      </c>
      <c r="N25" s="6">
        <f t="shared" si="1"/>
        <v>2</v>
      </c>
      <c r="O25" s="6">
        <f t="shared" si="1"/>
        <v>5</v>
      </c>
      <c r="P25" s="6">
        <f t="shared" si="1"/>
        <v>0</v>
      </c>
      <c r="Q25" s="6">
        <f t="shared" si="1"/>
        <v>46</v>
      </c>
      <c r="R25" s="6">
        <f t="shared" si="1"/>
        <v>151</v>
      </c>
      <c r="S25" s="6">
        <f t="shared" si="1"/>
        <v>337</v>
      </c>
      <c r="T25" s="6">
        <f t="shared" si="1"/>
        <v>6296</v>
      </c>
    </row>
  </sheetData>
  <pageMargins left="0.75" right="0.75" top="1" bottom="1" header="0.5" footer="0.5"/>
  <pageSetup paperSize="9" scale="0" firstPageNumber="0" fitToWidth="0" fitToHeight="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zoomScaleNormal="100" workbookViewId="0"/>
  </sheetViews>
  <sheetFormatPr defaultRowHeight="12.75" x14ac:dyDescent="0.2"/>
  <sheetData>
    <row r="1" spans="1:19" ht="18" x14ac:dyDescent="0.25">
      <c r="A1" s="1" t="s">
        <v>85</v>
      </c>
    </row>
    <row r="3" spans="1:19" x14ac:dyDescent="0.2">
      <c r="A3" s="2" t="s">
        <v>86</v>
      </c>
      <c r="J3" t="s">
        <v>87</v>
      </c>
    </row>
    <row r="4" spans="1:19" x14ac:dyDescent="0.2">
      <c r="A4" s="2" t="s">
        <v>88</v>
      </c>
      <c r="C4" s="10" t="s">
        <v>89</v>
      </c>
      <c r="D4" s="11"/>
      <c r="E4" s="11"/>
      <c r="F4" s="11"/>
      <c r="G4" s="11"/>
      <c r="H4" s="11"/>
      <c r="I4" s="11"/>
      <c r="J4" s="11"/>
      <c r="K4" s="11"/>
      <c r="L4" s="11"/>
      <c r="M4" s="11"/>
      <c r="N4" s="11"/>
      <c r="O4" s="11"/>
      <c r="P4" s="11"/>
      <c r="Q4" s="11"/>
      <c r="R4" s="11"/>
      <c r="S4" s="11"/>
    </row>
    <row r="5" spans="1:19" x14ac:dyDescent="0.2">
      <c r="C5" s="11"/>
      <c r="D5" s="11"/>
      <c r="E5" s="11"/>
      <c r="F5" s="11"/>
      <c r="G5" s="11"/>
      <c r="H5" s="11"/>
      <c r="I5" s="11"/>
      <c r="J5" s="11"/>
      <c r="K5" s="11"/>
      <c r="L5" s="11"/>
      <c r="M5" s="11"/>
      <c r="N5" s="11"/>
      <c r="O5" s="11"/>
      <c r="P5" s="11"/>
      <c r="Q5" s="11"/>
      <c r="R5" s="11"/>
      <c r="S5" s="11"/>
    </row>
    <row r="6" spans="1:19" x14ac:dyDescent="0.2">
      <c r="C6" s="11"/>
      <c r="D6" s="11"/>
      <c r="E6" s="11"/>
      <c r="F6" s="11"/>
      <c r="G6" s="11"/>
      <c r="H6" s="11"/>
      <c r="I6" s="11"/>
      <c r="J6" s="11"/>
      <c r="K6" s="11"/>
      <c r="L6" s="11"/>
      <c r="M6" s="11"/>
      <c r="N6" s="11"/>
      <c r="O6" s="11"/>
      <c r="P6" s="11"/>
      <c r="Q6" s="11"/>
      <c r="R6" s="11"/>
      <c r="S6" s="11"/>
    </row>
    <row r="7" spans="1:19" x14ac:dyDescent="0.2">
      <c r="C7" s="11"/>
      <c r="D7" s="11"/>
      <c r="E7" s="11"/>
      <c r="F7" s="11"/>
      <c r="G7" s="11"/>
      <c r="H7" s="11"/>
      <c r="I7" s="11"/>
      <c r="J7" s="11"/>
      <c r="K7" s="11"/>
      <c r="L7" s="11"/>
      <c r="M7" s="11"/>
      <c r="N7" s="11"/>
      <c r="O7" s="11"/>
      <c r="P7" s="11"/>
      <c r="Q7" s="11"/>
      <c r="R7" s="11"/>
      <c r="S7" s="11"/>
    </row>
    <row r="8" spans="1:19" x14ac:dyDescent="0.2">
      <c r="C8" s="11"/>
      <c r="D8" s="11"/>
      <c r="E8" s="11"/>
      <c r="F8" s="11"/>
      <c r="G8" s="11"/>
      <c r="H8" s="11"/>
      <c r="I8" s="11"/>
      <c r="J8" s="11"/>
      <c r="K8" s="11"/>
      <c r="L8" s="11"/>
      <c r="M8" s="11"/>
      <c r="N8" s="11"/>
      <c r="O8" s="11"/>
      <c r="P8" s="11"/>
      <c r="Q8" s="11"/>
      <c r="R8" s="11"/>
      <c r="S8" s="11"/>
    </row>
    <row r="9" spans="1:19" x14ac:dyDescent="0.2">
      <c r="C9" s="11"/>
      <c r="D9" s="11"/>
      <c r="E9" s="11"/>
      <c r="F9" s="11"/>
      <c r="G9" s="11"/>
      <c r="H9" s="11"/>
      <c r="I9" s="11"/>
      <c r="J9" s="11"/>
      <c r="K9" s="11"/>
      <c r="L9" s="11"/>
      <c r="M9" s="11"/>
      <c r="N9" s="11"/>
      <c r="O9" s="11"/>
      <c r="P9" s="11"/>
      <c r="Q9" s="11"/>
      <c r="R9" s="11"/>
      <c r="S9" s="11"/>
    </row>
    <row r="10" spans="1:19" x14ac:dyDescent="0.2">
      <c r="C10" s="11"/>
      <c r="D10" s="11"/>
      <c r="E10" s="11"/>
      <c r="F10" s="11"/>
      <c r="G10" s="11"/>
      <c r="H10" s="11"/>
      <c r="I10" s="11"/>
      <c r="J10" s="11"/>
      <c r="K10" s="11"/>
      <c r="L10" s="11"/>
      <c r="M10" s="11"/>
      <c r="N10" s="11"/>
      <c r="O10" s="11"/>
      <c r="P10" s="11"/>
      <c r="Q10" s="11"/>
      <c r="R10" s="11"/>
      <c r="S10" s="11"/>
    </row>
  </sheetData>
  <mergeCells count="1">
    <mergeCell ref="C4:S10"/>
  </mergeCells>
  <pageMargins left="0.75" right="0.75" top="1" bottom="1" header="0.5" footer="0.5"/>
  <pageSetup paperSize="9" scale="0" firstPageNumber="0" fitToWidth="0" fitToHeight="0"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heetViews>
  <sheetFormatPr defaultRowHeight="12.75" x14ac:dyDescent="0.2"/>
  <sheetData>
    <row r="1" spans="1:11" ht="18" x14ac:dyDescent="0.25">
      <c r="A1" s="1" t="s">
        <v>445</v>
      </c>
    </row>
    <row r="5" spans="1:11" x14ac:dyDescent="0.2">
      <c r="A5" s="2" t="s">
        <v>347</v>
      </c>
      <c r="B5" s="2" t="s">
        <v>446</v>
      </c>
      <c r="C5" s="2" t="s">
        <v>447</v>
      </c>
      <c r="D5" s="2" t="s">
        <v>448</v>
      </c>
      <c r="E5" s="2" t="s">
        <v>449</v>
      </c>
      <c r="F5" s="2" t="s">
        <v>450</v>
      </c>
      <c r="G5" s="2" t="s">
        <v>451</v>
      </c>
      <c r="H5" s="2" t="s">
        <v>452</v>
      </c>
      <c r="I5" s="2" t="s">
        <v>453</v>
      </c>
      <c r="J5" s="2" t="s">
        <v>454</v>
      </c>
      <c r="K5" s="2" t="s">
        <v>352</v>
      </c>
    </row>
    <row r="6" spans="1:11" x14ac:dyDescent="0.2">
      <c r="B6" t="s">
        <v>455</v>
      </c>
      <c r="C6" t="s">
        <v>456</v>
      </c>
      <c r="D6" t="s">
        <v>456</v>
      </c>
      <c r="E6" t="s">
        <v>456</v>
      </c>
      <c r="F6" t="s">
        <v>456</v>
      </c>
      <c r="G6" t="s">
        <v>456</v>
      </c>
      <c r="H6" t="s">
        <v>456</v>
      </c>
      <c r="I6" t="s">
        <v>456</v>
      </c>
      <c r="J6" t="s">
        <v>456</v>
      </c>
      <c r="K6" t="s">
        <v>456</v>
      </c>
    </row>
    <row r="7" spans="1:11" x14ac:dyDescent="0.2">
      <c r="A7" t="s">
        <v>355</v>
      </c>
      <c r="B7" s="8">
        <v>12</v>
      </c>
      <c r="C7" s="4">
        <v>39979</v>
      </c>
      <c r="D7" s="4">
        <v>0</v>
      </c>
      <c r="E7" s="4">
        <v>0</v>
      </c>
      <c r="F7" s="4">
        <v>0</v>
      </c>
      <c r="G7" s="4">
        <v>0</v>
      </c>
      <c r="H7" s="4">
        <v>11071</v>
      </c>
      <c r="I7" s="4">
        <v>0</v>
      </c>
      <c r="J7" s="4">
        <v>0</v>
      </c>
      <c r="K7" s="6">
        <f>(C7+D7+E7+F7+G7+H7+I7)-(J7)</f>
        <v>51050</v>
      </c>
    </row>
    <row r="8" spans="1:11" x14ac:dyDescent="0.2">
      <c r="A8" t="s">
        <v>356</v>
      </c>
      <c r="B8" s="8">
        <v>25</v>
      </c>
      <c r="C8" s="4">
        <v>83290</v>
      </c>
      <c r="D8" s="4">
        <v>0</v>
      </c>
      <c r="E8" s="4">
        <v>0</v>
      </c>
      <c r="F8" s="4">
        <v>0</v>
      </c>
      <c r="G8" s="4">
        <v>0</v>
      </c>
      <c r="H8" s="4">
        <v>15062</v>
      </c>
      <c r="I8" s="4">
        <v>0</v>
      </c>
      <c r="J8" s="4">
        <v>0</v>
      </c>
      <c r="K8" s="6">
        <f t="shared" ref="K8:K27" si="0">(I8+H8+G8+F8+E8+D8+C8)-(J8)</f>
        <v>98352</v>
      </c>
    </row>
    <row r="9" spans="1:11" x14ac:dyDescent="0.2">
      <c r="A9" t="s">
        <v>357</v>
      </c>
      <c r="B9" s="8">
        <v>80</v>
      </c>
      <c r="C9" s="4">
        <v>208795</v>
      </c>
      <c r="D9" s="4">
        <v>0</v>
      </c>
      <c r="E9" s="4">
        <v>882</v>
      </c>
      <c r="F9" s="4">
        <v>0</v>
      </c>
      <c r="G9" s="4">
        <v>0</v>
      </c>
      <c r="H9" s="4">
        <v>24976</v>
      </c>
      <c r="I9" s="4">
        <v>3000</v>
      </c>
      <c r="J9" s="4">
        <v>3</v>
      </c>
      <c r="K9" s="6">
        <f t="shared" si="0"/>
        <v>237650</v>
      </c>
    </row>
    <row r="10" spans="1:11" x14ac:dyDescent="0.2">
      <c r="A10" t="s">
        <v>358</v>
      </c>
      <c r="B10" s="8">
        <v>112</v>
      </c>
      <c r="C10" s="4">
        <v>278544</v>
      </c>
      <c r="D10" s="4">
        <v>0</v>
      </c>
      <c r="E10" s="4">
        <v>4296</v>
      </c>
      <c r="F10" s="4">
        <v>0</v>
      </c>
      <c r="G10" s="4">
        <v>0</v>
      </c>
      <c r="H10" s="4">
        <v>23839</v>
      </c>
      <c r="I10" s="4">
        <v>2873</v>
      </c>
      <c r="J10" s="4">
        <v>19</v>
      </c>
      <c r="K10" s="6">
        <f t="shared" si="0"/>
        <v>309533</v>
      </c>
    </row>
    <row r="11" spans="1:11" x14ac:dyDescent="0.2">
      <c r="A11" t="s">
        <v>359</v>
      </c>
      <c r="B11" s="8">
        <v>169.3</v>
      </c>
      <c r="C11" s="4">
        <v>393350</v>
      </c>
      <c r="D11" s="4">
        <v>0</v>
      </c>
      <c r="E11" s="4">
        <v>4398</v>
      </c>
      <c r="F11" s="4">
        <v>0</v>
      </c>
      <c r="G11" s="4">
        <v>0</v>
      </c>
      <c r="H11" s="4">
        <v>39112</v>
      </c>
      <c r="I11" s="4">
        <v>3255</v>
      </c>
      <c r="J11" s="4">
        <v>258</v>
      </c>
      <c r="K11" s="6">
        <f t="shared" si="0"/>
        <v>439857</v>
      </c>
    </row>
    <row r="12" spans="1:11" x14ac:dyDescent="0.2">
      <c r="A12" t="s">
        <v>360</v>
      </c>
      <c r="B12" s="8">
        <v>161.81</v>
      </c>
      <c r="C12" s="4">
        <v>358201</v>
      </c>
      <c r="D12" s="4">
        <v>0</v>
      </c>
      <c r="E12" s="4">
        <v>6064</v>
      </c>
      <c r="F12" s="4">
        <v>0</v>
      </c>
      <c r="G12" s="4">
        <v>0</v>
      </c>
      <c r="H12" s="4">
        <v>28339</v>
      </c>
      <c r="I12" s="4">
        <v>544</v>
      </c>
      <c r="J12" s="4">
        <v>41</v>
      </c>
      <c r="K12" s="6">
        <f t="shared" si="0"/>
        <v>393107</v>
      </c>
    </row>
    <row r="13" spans="1:11" x14ac:dyDescent="0.2">
      <c r="A13" t="s">
        <v>361</v>
      </c>
      <c r="B13" s="8">
        <v>14</v>
      </c>
      <c r="C13" s="4">
        <v>30066</v>
      </c>
      <c r="D13" s="4">
        <v>0</v>
      </c>
      <c r="E13" s="4">
        <v>0</v>
      </c>
      <c r="F13" s="4">
        <v>0</v>
      </c>
      <c r="G13" s="4">
        <v>0</v>
      </c>
      <c r="H13" s="4">
        <v>3059</v>
      </c>
      <c r="I13" s="4">
        <v>558</v>
      </c>
      <c r="J13" s="4">
        <v>0</v>
      </c>
      <c r="K13" s="6">
        <f t="shared" si="0"/>
        <v>33683</v>
      </c>
    </row>
    <row r="14" spans="1:11" x14ac:dyDescent="0.2">
      <c r="A14" t="s">
        <v>381</v>
      </c>
      <c r="B14" s="8">
        <v>14</v>
      </c>
      <c r="C14" s="4">
        <v>27090</v>
      </c>
      <c r="D14" s="4">
        <v>0</v>
      </c>
      <c r="E14" s="4">
        <v>0</v>
      </c>
      <c r="F14" s="4">
        <v>0</v>
      </c>
      <c r="G14" s="4">
        <v>0</v>
      </c>
      <c r="H14" s="4">
        <v>1949</v>
      </c>
      <c r="I14" s="4">
        <v>0</v>
      </c>
      <c r="J14" s="4">
        <v>0</v>
      </c>
      <c r="K14" s="6">
        <f t="shared" si="0"/>
        <v>29039</v>
      </c>
    </row>
    <row r="15" spans="1:11" x14ac:dyDescent="0.2">
      <c r="A15" t="s">
        <v>362</v>
      </c>
      <c r="B15" s="8">
        <v>306</v>
      </c>
      <c r="C15" s="4">
        <v>602839</v>
      </c>
      <c r="D15" s="4">
        <v>0</v>
      </c>
      <c r="E15" s="4">
        <v>9817</v>
      </c>
      <c r="F15" s="4">
        <v>0</v>
      </c>
      <c r="G15" s="4">
        <v>0</v>
      </c>
      <c r="H15" s="4">
        <v>61533</v>
      </c>
      <c r="I15" s="4">
        <v>4972</v>
      </c>
      <c r="J15" s="4">
        <v>101</v>
      </c>
      <c r="K15" s="6">
        <f t="shared" si="0"/>
        <v>679060</v>
      </c>
    </row>
    <row r="16" spans="1:11" x14ac:dyDescent="0.2">
      <c r="A16" t="s">
        <v>363</v>
      </c>
      <c r="B16" s="8">
        <v>299.02</v>
      </c>
      <c r="C16" s="4">
        <v>570581</v>
      </c>
      <c r="D16" s="4">
        <v>0</v>
      </c>
      <c r="E16" s="4">
        <v>8380</v>
      </c>
      <c r="F16" s="4">
        <v>0</v>
      </c>
      <c r="G16" s="4">
        <v>0</v>
      </c>
      <c r="H16" s="4">
        <v>39270</v>
      </c>
      <c r="I16" s="4">
        <v>715</v>
      </c>
      <c r="J16" s="4">
        <v>373</v>
      </c>
      <c r="K16" s="6">
        <f t="shared" si="0"/>
        <v>618573</v>
      </c>
    </row>
    <row r="17" spans="1:11" x14ac:dyDescent="0.2">
      <c r="A17" t="s">
        <v>364</v>
      </c>
      <c r="B17" s="8">
        <v>19</v>
      </c>
      <c r="C17" s="4">
        <v>34970</v>
      </c>
      <c r="D17" s="4">
        <v>0</v>
      </c>
      <c r="E17" s="4">
        <v>0</v>
      </c>
      <c r="F17" s="4">
        <v>0</v>
      </c>
      <c r="G17" s="4">
        <v>0</v>
      </c>
      <c r="H17" s="4">
        <v>1853</v>
      </c>
      <c r="I17" s="4">
        <v>0</v>
      </c>
      <c r="J17" s="4">
        <v>32</v>
      </c>
      <c r="K17" s="6">
        <f t="shared" si="0"/>
        <v>36791</v>
      </c>
    </row>
    <row r="18" spans="1:11" x14ac:dyDescent="0.2">
      <c r="A18" t="s">
        <v>365</v>
      </c>
      <c r="B18" s="8">
        <v>29.54</v>
      </c>
      <c r="C18" s="4">
        <v>52985</v>
      </c>
      <c r="D18" s="4">
        <v>0</v>
      </c>
      <c r="E18" s="4">
        <v>0</v>
      </c>
      <c r="F18" s="4">
        <v>0</v>
      </c>
      <c r="G18" s="4">
        <v>0</v>
      </c>
      <c r="H18" s="4">
        <v>5346</v>
      </c>
      <c r="I18" s="4">
        <v>431</v>
      </c>
      <c r="J18" s="4">
        <v>0</v>
      </c>
      <c r="K18" s="6">
        <f t="shared" si="0"/>
        <v>58762</v>
      </c>
    </row>
    <row r="19" spans="1:11" x14ac:dyDescent="0.2">
      <c r="A19" t="s">
        <v>457</v>
      </c>
      <c r="B19" s="8">
        <v>5.92</v>
      </c>
      <c r="C19" s="4">
        <v>10279</v>
      </c>
      <c r="D19" s="4">
        <v>0</v>
      </c>
      <c r="E19" s="4">
        <v>0</v>
      </c>
      <c r="F19" s="4">
        <v>0</v>
      </c>
      <c r="G19" s="4">
        <v>0</v>
      </c>
      <c r="H19" s="4">
        <v>0</v>
      </c>
      <c r="I19" s="4">
        <v>0</v>
      </c>
      <c r="J19" s="4">
        <v>0</v>
      </c>
      <c r="K19" s="6">
        <f t="shared" si="0"/>
        <v>10279</v>
      </c>
    </row>
    <row r="20" spans="1:11" x14ac:dyDescent="0.2">
      <c r="A20" t="s">
        <v>366</v>
      </c>
      <c r="B20" s="8">
        <v>24</v>
      </c>
      <c r="C20" s="4">
        <v>40688</v>
      </c>
      <c r="D20" s="4">
        <v>0</v>
      </c>
      <c r="E20" s="4">
        <v>0</v>
      </c>
      <c r="F20" s="4">
        <v>0</v>
      </c>
      <c r="G20" s="4">
        <v>0</v>
      </c>
      <c r="H20" s="4">
        <v>3410</v>
      </c>
      <c r="I20" s="4">
        <v>0</v>
      </c>
      <c r="J20" s="4">
        <v>131</v>
      </c>
      <c r="K20" s="6">
        <f t="shared" si="0"/>
        <v>43967</v>
      </c>
    </row>
    <row r="21" spans="1:11" x14ac:dyDescent="0.2">
      <c r="A21" t="s">
        <v>367</v>
      </c>
      <c r="B21" s="8">
        <v>10</v>
      </c>
      <c r="C21" s="4">
        <v>17784</v>
      </c>
      <c r="D21" s="4">
        <v>0</v>
      </c>
      <c r="E21" s="4">
        <v>602</v>
      </c>
      <c r="F21" s="4">
        <v>0</v>
      </c>
      <c r="G21" s="4">
        <v>0</v>
      </c>
      <c r="H21" s="4">
        <v>1843</v>
      </c>
      <c r="I21" s="4">
        <v>115</v>
      </c>
      <c r="J21" s="4">
        <v>17</v>
      </c>
      <c r="K21" s="6">
        <f t="shared" si="0"/>
        <v>20327</v>
      </c>
    </row>
    <row r="22" spans="1:11" x14ac:dyDescent="0.2">
      <c r="A22" t="s">
        <v>458</v>
      </c>
      <c r="B22" s="8">
        <v>2</v>
      </c>
      <c r="C22" s="4">
        <v>3465</v>
      </c>
      <c r="D22" s="4">
        <v>0</v>
      </c>
      <c r="E22" s="4">
        <v>120</v>
      </c>
      <c r="F22" s="4">
        <v>0</v>
      </c>
      <c r="G22" s="4">
        <v>0</v>
      </c>
      <c r="H22" s="4">
        <v>0</v>
      </c>
      <c r="I22" s="4">
        <v>0</v>
      </c>
      <c r="J22" s="4">
        <v>0</v>
      </c>
      <c r="K22" s="6">
        <f t="shared" si="0"/>
        <v>3585</v>
      </c>
    </row>
    <row r="23" spans="1:11" x14ac:dyDescent="0.2">
      <c r="A23" t="s">
        <v>369</v>
      </c>
      <c r="B23" s="8">
        <v>41</v>
      </c>
      <c r="C23" s="4">
        <v>68515</v>
      </c>
      <c r="D23" s="4">
        <v>0</v>
      </c>
      <c r="E23" s="4">
        <v>1821</v>
      </c>
      <c r="F23" s="4">
        <v>0</v>
      </c>
      <c r="G23" s="4">
        <v>0</v>
      </c>
      <c r="H23" s="4">
        <v>6456</v>
      </c>
      <c r="I23" s="4">
        <v>175</v>
      </c>
      <c r="J23" s="4">
        <v>0</v>
      </c>
      <c r="K23" s="6">
        <f t="shared" si="0"/>
        <v>76967</v>
      </c>
    </row>
    <row r="24" spans="1:11" x14ac:dyDescent="0.2">
      <c r="A24" t="s">
        <v>370</v>
      </c>
      <c r="B24" s="8">
        <v>54</v>
      </c>
      <c r="C24" s="4">
        <v>88787</v>
      </c>
      <c r="D24" s="4">
        <v>0</v>
      </c>
      <c r="E24" s="4">
        <v>0</v>
      </c>
      <c r="F24" s="4">
        <v>0</v>
      </c>
      <c r="G24" s="4">
        <v>0</v>
      </c>
      <c r="H24" s="4">
        <v>8253</v>
      </c>
      <c r="I24" s="4">
        <v>408</v>
      </c>
      <c r="J24" s="4">
        <v>31</v>
      </c>
      <c r="K24" s="6">
        <f t="shared" si="0"/>
        <v>97417</v>
      </c>
    </row>
    <row r="25" spans="1:11" x14ac:dyDescent="0.2">
      <c r="A25" t="s">
        <v>392</v>
      </c>
      <c r="B25" s="8">
        <v>9.08</v>
      </c>
      <c r="C25" s="4">
        <v>14879</v>
      </c>
      <c r="D25" s="4">
        <v>0</v>
      </c>
      <c r="E25" s="4">
        <v>503</v>
      </c>
      <c r="F25" s="4">
        <v>0</v>
      </c>
      <c r="G25" s="4">
        <v>0</v>
      </c>
      <c r="H25" s="4">
        <v>1285</v>
      </c>
      <c r="I25" s="4">
        <v>0</v>
      </c>
      <c r="J25" s="4">
        <v>0</v>
      </c>
      <c r="K25" s="6">
        <f t="shared" si="0"/>
        <v>16667</v>
      </c>
    </row>
    <row r="26" spans="1:11" x14ac:dyDescent="0.2">
      <c r="A26" t="s">
        <v>382</v>
      </c>
      <c r="B26" s="8">
        <v>22</v>
      </c>
      <c r="C26" s="4">
        <v>35463</v>
      </c>
      <c r="D26" s="4">
        <v>0</v>
      </c>
      <c r="E26" s="4">
        <v>0</v>
      </c>
      <c r="F26" s="4">
        <v>0</v>
      </c>
      <c r="G26" s="4">
        <v>0</v>
      </c>
      <c r="H26" s="4">
        <v>1614</v>
      </c>
      <c r="I26" s="4">
        <v>0</v>
      </c>
      <c r="J26" s="4">
        <v>187</v>
      </c>
      <c r="K26" s="6">
        <f t="shared" si="0"/>
        <v>36890</v>
      </c>
    </row>
    <row r="27" spans="1:11" x14ac:dyDescent="0.2">
      <c r="A27" t="s">
        <v>371</v>
      </c>
      <c r="B27" s="8">
        <v>12</v>
      </c>
      <c r="C27" s="4">
        <v>19343</v>
      </c>
      <c r="D27" s="4">
        <v>0</v>
      </c>
      <c r="E27" s="4">
        <v>819</v>
      </c>
      <c r="F27" s="4">
        <v>0</v>
      </c>
      <c r="G27" s="4">
        <v>0</v>
      </c>
      <c r="H27" s="4">
        <v>1692</v>
      </c>
      <c r="I27" s="4">
        <v>0</v>
      </c>
      <c r="J27" s="4">
        <v>0</v>
      </c>
      <c r="K27" s="6">
        <f t="shared" si="0"/>
        <v>21854</v>
      </c>
    </row>
    <row r="28" spans="1:11" x14ac:dyDescent="0.2">
      <c r="A28" s="2" t="s">
        <v>352</v>
      </c>
      <c r="B28" s="7">
        <f t="shared" ref="B28:K28" si="1">SUM(B7:B27)</f>
        <v>1421.67</v>
      </c>
      <c r="C28" s="6">
        <f t="shared" si="1"/>
        <v>2979893</v>
      </c>
      <c r="D28" s="6">
        <f t="shared" si="1"/>
        <v>0</v>
      </c>
      <c r="E28" s="6">
        <f t="shared" si="1"/>
        <v>37702</v>
      </c>
      <c r="F28" s="6">
        <f t="shared" si="1"/>
        <v>0</v>
      </c>
      <c r="G28" s="6">
        <f t="shared" si="1"/>
        <v>0</v>
      </c>
      <c r="H28" s="6">
        <f t="shared" si="1"/>
        <v>279962</v>
      </c>
      <c r="I28" s="6">
        <f t="shared" si="1"/>
        <v>17046</v>
      </c>
      <c r="J28" s="6">
        <f t="shared" si="1"/>
        <v>1193</v>
      </c>
      <c r="K28" s="6">
        <f t="shared" si="1"/>
        <v>3313410</v>
      </c>
    </row>
  </sheetData>
  <pageMargins left="0.75" right="0.75" top="1" bottom="1" header="0.5" footer="0.5"/>
  <pageSetup paperSize="9" scale="0" firstPageNumber="0" fitToWidth="0" fitToHeight="0" orientation="portrait"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Normal="100" workbookViewId="0"/>
  </sheetViews>
  <sheetFormatPr defaultRowHeight="12.75" x14ac:dyDescent="0.2"/>
  <sheetData>
    <row r="1" spans="1:9" ht="18" x14ac:dyDescent="0.25">
      <c r="A1" s="1" t="s">
        <v>459</v>
      </c>
    </row>
    <row r="5" spans="1:9" x14ac:dyDescent="0.2">
      <c r="A5" s="2" t="s">
        <v>460</v>
      </c>
    </row>
    <row r="6" spans="1:9" x14ac:dyDescent="0.2">
      <c r="A6" s="2" t="s">
        <v>347</v>
      </c>
      <c r="B6" s="2" t="s">
        <v>461</v>
      </c>
      <c r="C6" s="2" t="s">
        <v>462</v>
      </c>
      <c r="D6" s="2" t="s">
        <v>463</v>
      </c>
      <c r="E6" s="2" t="s">
        <v>464</v>
      </c>
      <c r="F6" s="2" t="s">
        <v>465</v>
      </c>
      <c r="G6" s="2" t="s">
        <v>466</v>
      </c>
      <c r="H6" s="2" t="s">
        <v>467</v>
      </c>
      <c r="I6" s="2" t="s">
        <v>468</v>
      </c>
    </row>
    <row r="7" spans="1:9" x14ac:dyDescent="0.2">
      <c r="A7" s="2" t="s">
        <v>355</v>
      </c>
      <c r="B7">
        <v>472</v>
      </c>
      <c r="C7">
        <v>0</v>
      </c>
      <c r="D7">
        <v>0</v>
      </c>
      <c r="E7">
        <v>92308</v>
      </c>
      <c r="F7">
        <v>26667</v>
      </c>
      <c r="G7">
        <v>0</v>
      </c>
      <c r="H7">
        <v>0</v>
      </c>
      <c r="I7">
        <v>0</v>
      </c>
    </row>
    <row r="8" spans="1:9" x14ac:dyDescent="0.2">
      <c r="A8" s="2" t="s">
        <v>356</v>
      </c>
      <c r="B8">
        <v>968</v>
      </c>
      <c r="C8">
        <v>0</v>
      </c>
      <c r="D8">
        <v>0</v>
      </c>
      <c r="E8">
        <v>96154</v>
      </c>
      <c r="F8">
        <v>30730</v>
      </c>
      <c r="G8">
        <v>0</v>
      </c>
      <c r="H8">
        <v>0</v>
      </c>
      <c r="I8">
        <v>0</v>
      </c>
    </row>
    <row r="9" spans="1:9" x14ac:dyDescent="0.2">
      <c r="A9" s="2" t="s">
        <v>357</v>
      </c>
      <c r="B9">
        <v>1128</v>
      </c>
      <c r="C9">
        <v>0</v>
      </c>
      <c r="D9">
        <v>0</v>
      </c>
      <c r="E9">
        <v>39642</v>
      </c>
      <c r="F9">
        <v>12350</v>
      </c>
      <c r="G9">
        <v>4094</v>
      </c>
      <c r="H9">
        <v>745</v>
      </c>
      <c r="I9">
        <v>0</v>
      </c>
    </row>
    <row r="10" spans="1:9" x14ac:dyDescent="0.2">
      <c r="A10" s="2" t="s">
        <v>358</v>
      </c>
      <c r="B10">
        <v>1214</v>
      </c>
      <c r="C10">
        <v>0</v>
      </c>
      <c r="D10">
        <v>0</v>
      </c>
      <c r="E10">
        <v>16677</v>
      </c>
      <c r="F10">
        <v>2970</v>
      </c>
      <c r="G10">
        <v>5676</v>
      </c>
      <c r="H10">
        <v>2211</v>
      </c>
      <c r="I10">
        <v>0</v>
      </c>
    </row>
    <row r="11" spans="1:9" x14ac:dyDescent="0.2">
      <c r="A11" s="2" t="s">
        <v>359</v>
      </c>
      <c r="B11">
        <v>1883</v>
      </c>
      <c r="C11">
        <v>0</v>
      </c>
      <c r="D11">
        <v>0</v>
      </c>
      <c r="E11">
        <v>42419</v>
      </c>
      <c r="F11">
        <v>15700</v>
      </c>
      <c r="G11">
        <v>8710</v>
      </c>
      <c r="H11">
        <v>0</v>
      </c>
      <c r="I11">
        <v>0</v>
      </c>
    </row>
    <row r="12" spans="1:9" x14ac:dyDescent="0.2">
      <c r="A12" s="2" t="s">
        <v>360</v>
      </c>
      <c r="B12">
        <v>1445</v>
      </c>
      <c r="C12">
        <v>0</v>
      </c>
      <c r="D12">
        <v>0</v>
      </c>
      <c r="E12">
        <v>21543</v>
      </c>
      <c r="F12">
        <v>1940</v>
      </c>
      <c r="G12">
        <v>8326</v>
      </c>
      <c r="H12">
        <v>0</v>
      </c>
      <c r="I12">
        <v>0</v>
      </c>
    </row>
    <row r="13" spans="1:9" x14ac:dyDescent="0.2">
      <c r="A13" s="2" t="s">
        <v>361</v>
      </c>
      <c r="B13">
        <v>116</v>
      </c>
      <c r="C13">
        <v>0</v>
      </c>
      <c r="D13">
        <v>0</v>
      </c>
      <c r="E13">
        <v>10461</v>
      </c>
      <c r="F13">
        <v>2970</v>
      </c>
      <c r="G13">
        <v>727</v>
      </c>
      <c r="H13">
        <v>0</v>
      </c>
      <c r="I13">
        <v>0</v>
      </c>
    </row>
    <row r="14" spans="1:9" x14ac:dyDescent="0.2">
      <c r="A14" s="2" t="s">
        <v>381</v>
      </c>
      <c r="B14">
        <v>106</v>
      </c>
      <c r="C14">
        <v>0</v>
      </c>
      <c r="D14">
        <v>0</v>
      </c>
      <c r="E14">
        <v>1846</v>
      </c>
      <c r="F14">
        <v>0</v>
      </c>
      <c r="G14">
        <v>727</v>
      </c>
      <c r="H14">
        <v>0</v>
      </c>
      <c r="I14">
        <v>0</v>
      </c>
    </row>
    <row r="15" spans="1:9" x14ac:dyDescent="0.2">
      <c r="A15" s="2" t="s">
        <v>362</v>
      </c>
      <c r="B15">
        <v>3254</v>
      </c>
      <c r="C15">
        <v>0</v>
      </c>
      <c r="D15">
        <v>0</v>
      </c>
      <c r="E15">
        <v>0</v>
      </c>
      <c r="F15">
        <v>0</v>
      </c>
      <c r="G15">
        <v>13861</v>
      </c>
      <c r="H15">
        <v>0</v>
      </c>
      <c r="I15">
        <v>0</v>
      </c>
    </row>
    <row r="16" spans="1:9" x14ac:dyDescent="0.2">
      <c r="A16" s="2" t="s">
        <v>363</v>
      </c>
      <c r="B16">
        <v>2046</v>
      </c>
      <c r="C16">
        <v>0</v>
      </c>
      <c r="D16">
        <v>0</v>
      </c>
      <c r="E16">
        <v>0</v>
      </c>
      <c r="F16">
        <v>0</v>
      </c>
      <c r="G16">
        <v>13492</v>
      </c>
      <c r="H16">
        <v>0</v>
      </c>
      <c r="I16">
        <v>0</v>
      </c>
    </row>
    <row r="17" spans="1:15" x14ac:dyDescent="0.2">
      <c r="A17" s="2" t="s">
        <v>364</v>
      </c>
      <c r="B17">
        <v>100</v>
      </c>
      <c r="C17">
        <v>0</v>
      </c>
      <c r="D17">
        <v>0</v>
      </c>
      <c r="E17">
        <v>0</v>
      </c>
      <c r="F17">
        <v>0</v>
      </c>
      <c r="G17">
        <v>866</v>
      </c>
      <c r="H17">
        <v>0</v>
      </c>
      <c r="I17">
        <v>0</v>
      </c>
    </row>
    <row r="18" spans="1:15" x14ac:dyDescent="0.2">
      <c r="A18" s="2" t="s">
        <v>365</v>
      </c>
      <c r="B18">
        <v>288</v>
      </c>
      <c r="C18">
        <v>0</v>
      </c>
      <c r="D18">
        <v>0</v>
      </c>
      <c r="E18">
        <v>0</v>
      </c>
      <c r="F18">
        <v>0</v>
      </c>
      <c r="G18">
        <v>1357</v>
      </c>
      <c r="H18">
        <v>0</v>
      </c>
      <c r="I18">
        <v>0</v>
      </c>
    </row>
    <row r="19" spans="1:15" x14ac:dyDescent="0.2">
      <c r="A19" s="2" t="s">
        <v>457</v>
      </c>
      <c r="B19">
        <v>0</v>
      </c>
      <c r="C19">
        <v>0</v>
      </c>
      <c r="D19">
        <v>0</v>
      </c>
      <c r="E19">
        <v>0</v>
      </c>
      <c r="F19">
        <v>0</v>
      </c>
      <c r="G19">
        <v>273</v>
      </c>
      <c r="H19">
        <v>0</v>
      </c>
      <c r="I19">
        <v>0</v>
      </c>
    </row>
    <row r="20" spans="1:15" x14ac:dyDescent="0.2">
      <c r="A20" s="2" t="s">
        <v>366</v>
      </c>
      <c r="B20">
        <v>185</v>
      </c>
      <c r="C20">
        <v>0</v>
      </c>
      <c r="D20">
        <v>0</v>
      </c>
      <c r="E20">
        <v>0</v>
      </c>
      <c r="F20">
        <v>0</v>
      </c>
      <c r="G20">
        <v>1098</v>
      </c>
      <c r="H20">
        <v>0</v>
      </c>
      <c r="I20">
        <v>0</v>
      </c>
    </row>
    <row r="21" spans="1:15" x14ac:dyDescent="0.2">
      <c r="A21" s="2" t="s">
        <v>367</v>
      </c>
      <c r="B21">
        <v>97</v>
      </c>
      <c r="C21">
        <v>0</v>
      </c>
      <c r="D21">
        <v>0</v>
      </c>
      <c r="E21">
        <v>0</v>
      </c>
      <c r="F21">
        <v>0</v>
      </c>
      <c r="G21">
        <v>390</v>
      </c>
      <c r="H21">
        <v>0</v>
      </c>
      <c r="I21">
        <v>0</v>
      </c>
    </row>
    <row r="22" spans="1:15" x14ac:dyDescent="0.2">
      <c r="A22" s="2" t="s">
        <v>458</v>
      </c>
      <c r="B22">
        <v>0</v>
      </c>
      <c r="C22">
        <v>0</v>
      </c>
      <c r="D22">
        <v>0</v>
      </c>
      <c r="E22">
        <v>0</v>
      </c>
      <c r="F22">
        <v>0</v>
      </c>
      <c r="G22">
        <v>77</v>
      </c>
      <c r="H22">
        <v>0</v>
      </c>
      <c r="I22">
        <v>0</v>
      </c>
    </row>
    <row r="23" spans="1:15" x14ac:dyDescent="0.2">
      <c r="A23" s="2" t="s">
        <v>369</v>
      </c>
      <c r="B23">
        <v>329</v>
      </c>
      <c r="C23">
        <v>0</v>
      </c>
      <c r="D23">
        <v>0</v>
      </c>
      <c r="E23">
        <v>0</v>
      </c>
      <c r="F23">
        <v>0</v>
      </c>
      <c r="G23">
        <v>1603</v>
      </c>
      <c r="H23">
        <v>97</v>
      </c>
      <c r="I23">
        <v>0</v>
      </c>
    </row>
    <row r="24" spans="1:15" x14ac:dyDescent="0.2">
      <c r="A24" s="2" t="s">
        <v>370</v>
      </c>
      <c r="B24">
        <v>447</v>
      </c>
      <c r="C24">
        <v>0</v>
      </c>
      <c r="D24">
        <v>0</v>
      </c>
      <c r="E24">
        <v>0</v>
      </c>
      <c r="F24">
        <v>0</v>
      </c>
      <c r="G24">
        <v>2101</v>
      </c>
      <c r="H24">
        <v>0</v>
      </c>
      <c r="I24">
        <v>0</v>
      </c>
    </row>
    <row r="25" spans="1:15" x14ac:dyDescent="0.2">
      <c r="A25" s="2" t="s">
        <v>392</v>
      </c>
      <c r="B25">
        <v>56</v>
      </c>
      <c r="C25">
        <v>0</v>
      </c>
      <c r="D25">
        <v>0</v>
      </c>
      <c r="E25">
        <v>0</v>
      </c>
      <c r="F25">
        <v>0</v>
      </c>
      <c r="G25">
        <v>354</v>
      </c>
      <c r="H25">
        <v>0</v>
      </c>
      <c r="I25">
        <v>0</v>
      </c>
    </row>
    <row r="26" spans="1:15" x14ac:dyDescent="0.2">
      <c r="A26" s="2" t="s">
        <v>382</v>
      </c>
      <c r="B26">
        <v>88</v>
      </c>
      <c r="C26">
        <v>0</v>
      </c>
      <c r="D26">
        <v>0</v>
      </c>
      <c r="E26">
        <v>0</v>
      </c>
      <c r="F26">
        <v>0</v>
      </c>
      <c r="G26">
        <v>836</v>
      </c>
      <c r="H26">
        <v>0</v>
      </c>
      <c r="I26">
        <v>0</v>
      </c>
    </row>
    <row r="27" spans="1:15" x14ac:dyDescent="0.2">
      <c r="A27" s="2" t="s">
        <v>371</v>
      </c>
      <c r="B27">
        <v>88</v>
      </c>
      <c r="C27">
        <v>0</v>
      </c>
      <c r="D27">
        <v>0</v>
      </c>
      <c r="E27">
        <v>0</v>
      </c>
      <c r="F27">
        <v>0</v>
      </c>
      <c r="G27">
        <v>463</v>
      </c>
      <c r="H27">
        <v>0</v>
      </c>
      <c r="I27">
        <v>0</v>
      </c>
    </row>
    <row r="28" spans="1:15" x14ac:dyDescent="0.2">
      <c r="A28" s="2" t="s">
        <v>469</v>
      </c>
      <c r="B28" s="2">
        <f t="shared" ref="B28:I28" si="0">SUM(B7:B27)</f>
        <v>14310</v>
      </c>
      <c r="C28" s="2">
        <f t="shared" si="0"/>
        <v>0</v>
      </c>
      <c r="D28" s="2">
        <f t="shared" si="0"/>
        <v>0</v>
      </c>
      <c r="E28" s="2">
        <f t="shared" si="0"/>
        <v>321050</v>
      </c>
      <c r="F28" s="2">
        <f t="shared" si="0"/>
        <v>93327</v>
      </c>
      <c r="G28" s="2">
        <f t="shared" si="0"/>
        <v>65031</v>
      </c>
      <c r="H28" s="2">
        <f t="shared" si="0"/>
        <v>3053</v>
      </c>
      <c r="I28" s="2">
        <f t="shared" si="0"/>
        <v>0</v>
      </c>
    </row>
    <row r="30" spans="1:15" x14ac:dyDescent="0.2">
      <c r="A30" s="2" t="s">
        <v>470</v>
      </c>
    </row>
    <row r="31" spans="1:15" x14ac:dyDescent="0.2">
      <c r="A31" s="2" t="s">
        <v>347</v>
      </c>
      <c r="B31" s="2" t="s">
        <v>471</v>
      </c>
      <c r="C31" s="2" t="s">
        <v>472</v>
      </c>
      <c r="D31" s="2" t="s">
        <v>473</v>
      </c>
      <c r="E31" s="2" t="s">
        <v>474</v>
      </c>
      <c r="F31" s="2" t="s">
        <v>475</v>
      </c>
      <c r="G31" s="2" t="s">
        <v>476</v>
      </c>
      <c r="H31" s="2" t="s">
        <v>477</v>
      </c>
      <c r="I31" s="2" t="s">
        <v>478</v>
      </c>
      <c r="J31" s="2" t="s">
        <v>479</v>
      </c>
      <c r="K31" s="2" t="s">
        <v>480</v>
      </c>
      <c r="L31" s="2" t="s">
        <v>481</v>
      </c>
      <c r="M31" s="2" t="s">
        <v>482</v>
      </c>
      <c r="N31" s="2" t="s">
        <v>483</v>
      </c>
      <c r="O31" s="2" t="s">
        <v>484</v>
      </c>
    </row>
    <row r="32" spans="1:15" x14ac:dyDescent="0.2">
      <c r="A32" s="2" t="s">
        <v>357</v>
      </c>
      <c r="B32">
        <v>0</v>
      </c>
      <c r="C32">
        <v>1485</v>
      </c>
      <c r="D32">
        <v>0</v>
      </c>
      <c r="E32">
        <v>0</v>
      </c>
      <c r="F32">
        <v>14940</v>
      </c>
      <c r="G32">
        <v>0</v>
      </c>
      <c r="H32">
        <v>0</v>
      </c>
      <c r="I32">
        <v>0</v>
      </c>
      <c r="J32">
        <v>0</v>
      </c>
      <c r="K32">
        <v>0</v>
      </c>
      <c r="L32">
        <v>0</v>
      </c>
      <c r="M32">
        <v>0</v>
      </c>
      <c r="N32">
        <v>325</v>
      </c>
      <c r="O32">
        <v>2670</v>
      </c>
    </row>
    <row r="33" spans="1:15" x14ac:dyDescent="0.2">
      <c r="A33" s="2" t="s">
        <v>358</v>
      </c>
      <c r="B33">
        <v>0</v>
      </c>
      <c r="C33">
        <v>4230</v>
      </c>
      <c r="D33">
        <v>0</v>
      </c>
      <c r="E33">
        <v>1667</v>
      </c>
      <c r="F33">
        <v>39529</v>
      </c>
      <c r="G33">
        <v>0</v>
      </c>
      <c r="H33">
        <v>0</v>
      </c>
      <c r="I33">
        <v>0</v>
      </c>
      <c r="J33">
        <v>0</v>
      </c>
      <c r="K33">
        <v>180</v>
      </c>
      <c r="L33">
        <v>0</v>
      </c>
      <c r="M33">
        <v>2</v>
      </c>
      <c r="N33">
        <v>528</v>
      </c>
      <c r="O33">
        <v>14438</v>
      </c>
    </row>
    <row r="34" spans="1:15" x14ac:dyDescent="0.2">
      <c r="A34" s="2" t="s">
        <v>359</v>
      </c>
      <c r="B34">
        <v>0</v>
      </c>
      <c r="C34">
        <v>5005</v>
      </c>
      <c r="D34">
        <v>0</v>
      </c>
      <c r="E34">
        <v>4500</v>
      </c>
      <c r="F34">
        <v>40491</v>
      </c>
      <c r="G34">
        <v>0</v>
      </c>
      <c r="H34">
        <v>0</v>
      </c>
      <c r="I34">
        <v>0</v>
      </c>
      <c r="J34">
        <v>0</v>
      </c>
      <c r="K34">
        <v>270</v>
      </c>
      <c r="L34">
        <v>0</v>
      </c>
      <c r="M34">
        <v>2</v>
      </c>
      <c r="N34">
        <v>60</v>
      </c>
      <c r="O34">
        <v>7415</v>
      </c>
    </row>
    <row r="35" spans="1:15" x14ac:dyDescent="0.2">
      <c r="A35" s="2" t="s">
        <v>360</v>
      </c>
      <c r="B35">
        <v>0</v>
      </c>
      <c r="C35">
        <v>6349</v>
      </c>
      <c r="D35">
        <v>0</v>
      </c>
      <c r="E35">
        <v>833</v>
      </c>
      <c r="F35">
        <v>54978</v>
      </c>
      <c r="G35">
        <v>0</v>
      </c>
      <c r="H35">
        <v>0</v>
      </c>
      <c r="I35">
        <v>0</v>
      </c>
      <c r="J35">
        <v>0</v>
      </c>
      <c r="K35">
        <v>850</v>
      </c>
      <c r="L35">
        <v>0</v>
      </c>
      <c r="M35">
        <v>1</v>
      </c>
      <c r="N35">
        <v>1397</v>
      </c>
      <c r="O35">
        <v>11425</v>
      </c>
    </row>
    <row r="36" spans="1:15" x14ac:dyDescent="0.2">
      <c r="A36" s="2" t="s">
        <v>361</v>
      </c>
      <c r="B36">
        <v>0</v>
      </c>
      <c r="C36">
        <v>101</v>
      </c>
      <c r="D36">
        <v>0</v>
      </c>
      <c r="E36">
        <v>0</v>
      </c>
      <c r="F36">
        <v>0</v>
      </c>
      <c r="G36">
        <v>0</v>
      </c>
      <c r="H36">
        <v>0</v>
      </c>
      <c r="I36">
        <v>0</v>
      </c>
      <c r="J36">
        <v>0</v>
      </c>
      <c r="K36">
        <v>94</v>
      </c>
      <c r="L36">
        <v>0</v>
      </c>
      <c r="M36">
        <v>0</v>
      </c>
      <c r="N36">
        <v>0</v>
      </c>
      <c r="O36">
        <v>75</v>
      </c>
    </row>
    <row r="37" spans="1:15" x14ac:dyDescent="0.2">
      <c r="A37" s="2" t="s">
        <v>381</v>
      </c>
      <c r="B37">
        <v>0</v>
      </c>
      <c r="C37">
        <v>609</v>
      </c>
      <c r="D37">
        <v>0</v>
      </c>
      <c r="E37">
        <v>0</v>
      </c>
      <c r="F37">
        <v>5036</v>
      </c>
      <c r="G37">
        <v>0</v>
      </c>
      <c r="H37">
        <v>0</v>
      </c>
      <c r="I37">
        <v>0</v>
      </c>
      <c r="J37">
        <v>0</v>
      </c>
      <c r="K37">
        <v>192</v>
      </c>
      <c r="L37">
        <v>0</v>
      </c>
      <c r="M37">
        <v>0</v>
      </c>
      <c r="N37">
        <v>0</v>
      </c>
      <c r="O37">
        <v>1305</v>
      </c>
    </row>
    <row r="38" spans="1:15" x14ac:dyDescent="0.2">
      <c r="A38" s="2" t="s">
        <v>362</v>
      </c>
      <c r="B38">
        <v>0</v>
      </c>
      <c r="C38">
        <v>16128</v>
      </c>
      <c r="D38">
        <v>0</v>
      </c>
      <c r="E38">
        <v>1661</v>
      </c>
      <c r="F38">
        <v>156172</v>
      </c>
      <c r="G38">
        <v>0</v>
      </c>
      <c r="H38">
        <v>0</v>
      </c>
      <c r="I38">
        <v>0</v>
      </c>
      <c r="J38">
        <v>0</v>
      </c>
      <c r="K38">
        <v>0</v>
      </c>
      <c r="L38">
        <v>0</v>
      </c>
      <c r="M38">
        <v>2</v>
      </c>
      <c r="N38">
        <v>793</v>
      </c>
      <c r="O38">
        <v>25273</v>
      </c>
    </row>
    <row r="39" spans="1:15" x14ac:dyDescent="0.2">
      <c r="A39" s="2" t="s">
        <v>363</v>
      </c>
      <c r="B39">
        <v>0</v>
      </c>
      <c r="C39">
        <v>14289</v>
      </c>
      <c r="D39">
        <v>0</v>
      </c>
      <c r="E39">
        <v>333</v>
      </c>
      <c r="F39">
        <v>108775</v>
      </c>
      <c r="G39">
        <v>0</v>
      </c>
      <c r="H39">
        <v>0</v>
      </c>
      <c r="I39">
        <v>0</v>
      </c>
      <c r="J39">
        <v>0</v>
      </c>
      <c r="K39">
        <v>3070</v>
      </c>
      <c r="L39">
        <v>0</v>
      </c>
      <c r="M39">
        <v>0</v>
      </c>
      <c r="N39">
        <v>714</v>
      </c>
      <c r="O39">
        <v>11526</v>
      </c>
    </row>
    <row r="40" spans="1:15" x14ac:dyDescent="0.2">
      <c r="A40" s="2" t="s">
        <v>364</v>
      </c>
      <c r="B40">
        <v>0</v>
      </c>
      <c r="C40">
        <v>925</v>
      </c>
      <c r="D40">
        <v>0</v>
      </c>
      <c r="E40">
        <v>0</v>
      </c>
      <c r="F40">
        <v>4471</v>
      </c>
      <c r="G40">
        <v>0</v>
      </c>
      <c r="H40">
        <v>0</v>
      </c>
      <c r="I40">
        <v>0</v>
      </c>
      <c r="J40">
        <v>0</v>
      </c>
      <c r="K40">
        <v>216</v>
      </c>
      <c r="L40">
        <v>0</v>
      </c>
      <c r="M40">
        <v>0</v>
      </c>
      <c r="N40">
        <v>0</v>
      </c>
      <c r="O40">
        <v>260</v>
      </c>
    </row>
    <row r="41" spans="1:15" x14ac:dyDescent="0.2">
      <c r="A41" s="2" t="s">
        <v>365</v>
      </c>
      <c r="B41">
        <v>0</v>
      </c>
      <c r="C41">
        <v>1654</v>
      </c>
      <c r="D41">
        <v>0</v>
      </c>
      <c r="E41">
        <v>0</v>
      </c>
      <c r="F41">
        <v>14906</v>
      </c>
      <c r="G41">
        <v>0</v>
      </c>
      <c r="H41">
        <v>0</v>
      </c>
      <c r="I41">
        <v>0</v>
      </c>
      <c r="J41">
        <v>0</v>
      </c>
      <c r="K41">
        <v>703</v>
      </c>
      <c r="L41">
        <v>0</v>
      </c>
      <c r="M41">
        <v>0</v>
      </c>
      <c r="N41">
        <v>0</v>
      </c>
      <c r="O41">
        <v>918</v>
      </c>
    </row>
    <row r="42" spans="1:15" x14ac:dyDescent="0.2">
      <c r="A42" s="2" t="s">
        <v>457</v>
      </c>
      <c r="B42">
        <v>0</v>
      </c>
      <c r="C42">
        <v>284</v>
      </c>
      <c r="D42">
        <v>0</v>
      </c>
      <c r="E42">
        <v>0</v>
      </c>
      <c r="F42">
        <v>0</v>
      </c>
      <c r="G42">
        <v>0</v>
      </c>
      <c r="H42">
        <v>0</v>
      </c>
      <c r="I42">
        <v>0</v>
      </c>
      <c r="J42">
        <v>0</v>
      </c>
      <c r="K42">
        <v>0</v>
      </c>
      <c r="L42">
        <v>0</v>
      </c>
      <c r="M42">
        <v>0</v>
      </c>
      <c r="N42">
        <v>0</v>
      </c>
      <c r="O42">
        <v>54</v>
      </c>
    </row>
    <row r="43" spans="1:15" x14ac:dyDescent="0.2">
      <c r="A43" s="2" t="s">
        <v>366</v>
      </c>
      <c r="B43">
        <v>0</v>
      </c>
      <c r="C43">
        <v>1217</v>
      </c>
      <c r="D43">
        <v>0</v>
      </c>
      <c r="E43">
        <v>0</v>
      </c>
      <c r="F43">
        <v>9653</v>
      </c>
      <c r="G43">
        <v>0</v>
      </c>
      <c r="H43">
        <v>0</v>
      </c>
      <c r="I43">
        <v>0</v>
      </c>
      <c r="J43">
        <v>0</v>
      </c>
      <c r="K43">
        <v>550</v>
      </c>
      <c r="L43">
        <v>0</v>
      </c>
      <c r="M43">
        <v>0</v>
      </c>
      <c r="N43">
        <v>0</v>
      </c>
      <c r="O43">
        <v>2040</v>
      </c>
    </row>
    <row r="44" spans="1:15" x14ac:dyDescent="0.2">
      <c r="A44" s="2" t="s">
        <v>367</v>
      </c>
      <c r="B44">
        <v>0</v>
      </c>
      <c r="C44">
        <v>699</v>
      </c>
      <c r="D44">
        <v>0</v>
      </c>
      <c r="E44">
        <v>0</v>
      </c>
      <c r="F44">
        <v>4985</v>
      </c>
      <c r="G44">
        <v>0</v>
      </c>
      <c r="H44">
        <v>0</v>
      </c>
      <c r="I44">
        <v>0</v>
      </c>
      <c r="J44">
        <v>0</v>
      </c>
      <c r="K44">
        <v>0</v>
      </c>
      <c r="L44">
        <v>0</v>
      </c>
      <c r="M44">
        <v>0</v>
      </c>
      <c r="N44">
        <v>53</v>
      </c>
      <c r="O44">
        <v>665</v>
      </c>
    </row>
    <row r="45" spans="1:15" x14ac:dyDescent="0.2">
      <c r="A45" s="2" t="s">
        <v>458</v>
      </c>
      <c r="B45">
        <v>0</v>
      </c>
      <c r="C45">
        <v>103</v>
      </c>
      <c r="D45">
        <v>0</v>
      </c>
      <c r="E45">
        <v>0</v>
      </c>
      <c r="F45">
        <v>0</v>
      </c>
      <c r="G45">
        <v>0</v>
      </c>
      <c r="H45">
        <v>0</v>
      </c>
      <c r="I45">
        <v>0</v>
      </c>
      <c r="J45">
        <v>0</v>
      </c>
      <c r="K45">
        <v>0</v>
      </c>
      <c r="L45">
        <v>0</v>
      </c>
      <c r="M45">
        <v>0</v>
      </c>
      <c r="N45">
        <v>11</v>
      </c>
      <c r="O45">
        <v>160</v>
      </c>
    </row>
    <row r="46" spans="1:15" x14ac:dyDescent="0.2">
      <c r="A46" s="2" t="s">
        <v>369</v>
      </c>
      <c r="B46">
        <v>0</v>
      </c>
      <c r="C46">
        <v>2020</v>
      </c>
      <c r="D46">
        <v>0</v>
      </c>
      <c r="E46">
        <v>0</v>
      </c>
      <c r="F46">
        <v>19210</v>
      </c>
      <c r="G46">
        <v>0</v>
      </c>
      <c r="H46">
        <v>0</v>
      </c>
      <c r="I46">
        <v>0</v>
      </c>
      <c r="J46">
        <v>0</v>
      </c>
      <c r="K46">
        <v>991</v>
      </c>
      <c r="L46">
        <v>0</v>
      </c>
      <c r="M46">
        <v>1</v>
      </c>
      <c r="N46">
        <v>0</v>
      </c>
      <c r="O46">
        <v>2575</v>
      </c>
    </row>
    <row r="47" spans="1:15" x14ac:dyDescent="0.2">
      <c r="A47" s="2" t="s">
        <v>370</v>
      </c>
      <c r="B47">
        <v>0</v>
      </c>
      <c r="C47">
        <v>2827</v>
      </c>
      <c r="D47">
        <v>0</v>
      </c>
      <c r="E47">
        <v>0</v>
      </c>
      <c r="F47">
        <v>25078</v>
      </c>
      <c r="G47">
        <v>0</v>
      </c>
      <c r="H47">
        <v>0</v>
      </c>
      <c r="I47">
        <v>0</v>
      </c>
      <c r="J47">
        <v>0</v>
      </c>
      <c r="K47">
        <v>1370</v>
      </c>
      <c r="L47">
        <v>0</v>
      </c>
      <c r="M47">
        <v>0</v>
      </c>
      <c r="N47">
        <v>0</v>
      </c>
      <c r="O47">
        <v>4049</v>
      </c>
    </row>
    <row r="48" spans="1:15" x14ac:dyDescent="0.2">
      <c r="A48" s="2" t="s">
        <v>392</v>
      </c>
      <c r="B48">
        <v>0</v>
      </c>
      <c r="C48">
        <v>586</v>
      </c>
      <c r="D48">
        <v>0</v>
      </c>
      <c r="E48">
        <v>0</v>
      </c>
      <c r="F48">
        <v>4275</v>
      </c>
      <c r="G48">
        <v>0</v>
      </c>
      <c r="H48">
        <v>0</v>
      </c>
      <c r="I48">
        <v>0</v>
      </c>
      <c r="J48">
        <v>0</v>
      </c>
      <c r="K48">
        <v>209</v>
      </c>
      <c r="L48">
        <v>0</v>
      </c>
      <c r="M48">
        <v>0</v>
      </c>
      <c r="N48">
        <v>48</v>
      </c>
      <c r="O48">
        <v>70</v>
      </c>
    </row>
    <row r="49" spans="1:15" x14ac:dyDescent="0.2">
      <c r="A49" s="2" t="s">
        <v>382</v>
      </c>
      <c r="B49">
        <v>0</v>
      </c>
      <c r="C49">
        <v>961</v>
      </c>
      <c r="D49">
        <v>0</v>
      </c>
      <c r="E49">
        <v>0</v>
      </c>
      <c r="F49">
        <v>4315</v>
      </c>
      <c r="G49">
        <v>0</v>
      </c>
      <c r="H49">
        <v>0</v>
      </c>
      <c r="I49">
        <v>0</v>
      </c>
      <c r="J49">
        <v>0</v>
      </c>
      <c r="K49">
        <v>285</v>
      </c>
      <c r="L49">
        <v>0</v>
      </c>
      <c r="M49">
        <v>0</v>
      </c>
      <c r="N49">
        <v>0</v>
      </c>
      <c r="O49">
        <v>814</v>
      </c>
    </row>
    <row r="50" spans="1:15" x14ac:dyDescent="0.2">
      <c r="A50" s="2" t="s">
        <v>371</v>
      </c>
      <c r="B50">
        <v>0</v>
      </c>
      <c r="C50">
        <v>631</v>
      </c>
      <c r="D50">
        <v>0</v>
      </c>
      <c r="E50">
        <v>0</v>
      </c>
      <c r="F50">
        <v>4133</v>
      </c>
      <c r="G50">
        <v>0</v>
      </c>
      <c r="H50">
        <v>0</v>
      </c>
      <c r="I50">
        <v>0</v>
      </c>
      <c r="J50">
        <v>0</v>
      </c>
      <c r="K50">
        <v>288</v>
      </c>
      <c r="L50">
        <v>0</v>
      </c>
      <c r="M50">
        <v>0</v>
      </c>
      <c r="N50">
        <v>63</v>
      </c>
      <c r="O50">
        <v>0</v>
      </c>
    </row>
    <row r="51" spans="1:15" x14ac:dyDescent="0.2">
      <c r="A51" s="2" t="s">
        <v>469</v>
      </c>
      <c r="B51" s="2">
        <f t="shared" ref="B51:O51" si="1">SUM(B32:B50)</f>
        <v>0</v>
      </c>
      <c r="C51" s="2">
        <f t="shared" si="1"/>
        <v>60103</v>
      </c>
      <c r="D51" s="2">
        <f t="shared" si="1"/>
        <v>0</v>
      </c>
      <c r="E51" s="2">
        <f t="shared" si="1"/>
        <v>8994</v>
      </c>
      <c r="F51" s="2">
        <f t="shared" si="1"/>
        <v>510947</v>
      </c>
      <c r="G51" s="2">
        <f t="shared" si="1"/>
        <v>0</v>
      </c>
      <c r="H51" s="2">
        <f t="shared" si="1"/>
        <v>0</v>
      </c>
      <c r="I51" s="2">
        <f t="shared" si="1"/>
        <v>0</v>
      </c>
      <c r="J51" s="2">
        <f t="shared" si="1"/>
        <v>0</v>
      </c>
      <c r="K51" s="2">
        <f t="shared" si="1"/>
        <v>9268</v>
      </c>
      <c r="L51" s="2">
        <f t="shared" si="1"/>
        <v>0</v>
      </c>
      <c r="M51" s="2">
        <f t="shared" si="1"/>
        <v>8</v>
      </c>
      <c r="N51" s="2">
        <f t="shared" si="1"/>
        <v>3992</v>
      </c>
      <c r="O51" s="2">
        <f t="shared" si="1"/>
        <v>85732</v>
      </c>
    </row>
    <row r="54" spans="1:15" x14ac:dyDescent="0.2">
      <c r="A54" s="2" t="s">
        <v>485</v>
      </c>
    </row>
    <row r="55" spans="1:15" x14ac:dyDescent="0.2">
      <c r="A55" s="2" t="s">
        <v>486</v>
      </c>
      <c r="B55" s="2" t="s">
        <v>487</v>
      </c>
      <c r="C55" s="2" t="s">
        <v>488</v>
      </c>
      <c r="D55" s="2" t="s">
        <v>489</v>
      </c>
      <c r="E55" s="2" t="s">
        <v>469</v>
      </c>
    </row>
    <row r="56" spans="1:15" x14ac:dyDescent="0.2">
      <c r="A56" s="2" t="s">
        <v>355</v>
      </c>
      <c r="B56" s="2">
        <f>119447</f>
        <v>119447</v>
      </c>
      <c r="C56" s="2">
        <f>0</f>
        <v>0</v>
      </c>
      <c r="D56" s="2">
        <f>0</f>
        <v>0</v>
      </c>
      <c r="E56" s="2">
        <f>SUM(B7:I7)</f>
        <v>119447</v>
      </c>
    </row>
    <row r="57" spans="1:15" x14ac:dyDescent="0.2">
      <c r="A57" s="2" t="s">
        <v>356</v>
      </c>
      <c r="B57" s="2">
        <f>127852</f>
        <v>127852</v>
      </c>
      <c r="C57" s="2">
        <f>0</f>
        <v>0</v>
      </c>
      <c r="D57" s="2">
        <f>0</f>
        <v>0</v>
      </c>
      <c r="E57" s="2">
        <f>SUM(B8:I8)</f>
        <v>127852</v>
      </c>
    </row>
    <row r="58" spans="1:15" x14ac:dyDescent="0.2">
      <c r="A58" s="2" t="s">
        <v>357</v>
      </c>
      <c r="B58" s="2">
        <f>57959</f>
        <v>57959</v>
      </c>
      <c r="C58" s="2">
        <f>16750</f>
        <v>16750</v>
      </c>
      <c r="D58" s="2">
        <f>2670</f>
        <v>2670</v>
      </c>
      <c r="E58" s="2">
        <f t="shared" ref="E58:E76" si="2">SUM(B9:I9,SUM(B32:O32))</f>
        <v>77379</v>
      </c>
    </row>
    <row r="59" spans="1:15" x14ac:dyDescent="0.2">
      <c r="A59" s="2" t="s">
        <v>358</v>
      </c>
      <c r="B59" s="2">
        <f>28748</f>
        <v>28748</v>
      </c>
      <c r="C59" s="2">
        <f>46136</f>
        <v>46136</v>
      </c>
      <c r="D59" s="2">
        <f>14438</f>
        <v>14438</v>
      </c>
      <c r="E59" s="2">
        <f t="shared" si="2"/>
        <v>89322</v>
      </c>
    </row>
    <row r="60" spans="1:15" x14ac:dyDescent="0.2">
      <c r="A60" s="2" t="s">
        <v>359</v>
      </c>
      <c r="B60" s="2">
        <f>68712</f>
        <v>68712</v>
      </c>
      <c r="C60" s="2">
        <f>50328</f>
        <v>50328</v>
      </c>
      <c r="D60" s="2">
        <f>7415</f>
        <v>7415</v>
      </c>
      <c r="E60" s="2">
        <f t="shared" si="2"/>
        <v>126455</v>
      </c>
    </row>
    <row r="61" spans="1:15" x14ac:dyDescent="0.2">
      <c r="A61" s="2" t="s">
        <v>360</v>
      </c>
      <c r="B61" s="2">
        <f>33254</f>
        <v>33254</v>
      </c>
      <c r="C61" s="2">
        <f>64408</f>
        <v>64408</v>
      </c>
      <c r="D61" s="2">
        <f>11425</f>
        <v>11425</v>
      </c>
      <c r="E61" s="2">
        <f t="shared" si="2"/>
        <v>109087</v>
      </c>
    </row>
    <row r="62" spans="1:15" x14ac:dyDescent="0.2">
      <c r="A62" s="2" t="s">
        <v>361</v>
      </c>
      <c r="B62" s="2">
        <f>14274</f>
        <v>14274</v>
      </c>
      <c r="C62" s="2">
        <f>195</f>
        <v>195</v>
      </c>
      <c r="D62" s="2">
        <f>75</f>
        <v>75</v>
      </c>
      <c r="E62" s="2">
        <f t="shared" si="2"/>
        <v>14544</v>
      </c>
    </row>
    <row r="63" spans="1:15" x14ac:dyDescent="0.2">
      <c r="A63" s="2" t="s">
        <v>381</v>
      </c>
      <c r="B63" s="2">
        <f>2679</f>
        <v>2679</v>
      </c>
      <c r="C63" s="2">
        <f>5837</f>
        <v>5837</v>
      </c>
      <c r="D63" s="2">
        <f>1305</f>
        <v>1305</v>
      </c>
      <c r="E63" s="2">
        <f t="shared" si="2"/>
        <v>9821</v>
      </c>
    </row>
    <row r="64" spans="1:15" x14ac:dyDescent="0.2">
      <c r="A64" s="2" t="s">
        <v>362</v>
      </c>
      <c r="B64" s="2">
        <f>17115</f>
        <v>17115</v>
      </c>
      <c r="C64" s="2">
        <f>174756</f>
        <v>174756</v>
      </c>
      <c r="D64" s="2">
        <f>25273</f>
        <v>25273</v>
      </c>
      <c r="E64" s="2">
        <f t="shared" si="2"/>
        <v>217144</v>
      </c>
    </row>
    <row r="65" spans="1:5" x14ac:dyDescent="0.2">
      <c r="A65" s="2" t="s">
        <v>363</v>
      </c>
      <c r="B65" s="2">
        <f>15538</f>
        <v>15538</v>
      </c>
      <c r="C65" s="2">
        <f>127181</f>
        <v>127181</v>
      </c>
      <c r="D65" s="2">
        <f>11526</f>
        <v>11526</v>
      </c>
      <c r="E65" s="2">
        <f t="shared" si="2"/>
        <v>154245</v>
      </c>
    </row>
    <row r="66" spans="1:5" x14ac:dyDescent="0.2">
      <c r="A66" s="2" t="s">
        <v>364</v>
      </c>
      <c r="B66" s="2">
        <f>966</f>
        <v>966</v>
      </c>
      <c r="C66" s="2">
        <f>5612</f>
        <v>5612</v>
      </c>
      <c r="D66" s="2">
        <f>260</f>
        <v>260</v>
      </c>
      <c r="E66" s="2">
        <f t="shared" si="2"/>
        <v>6838</v>
      </c>
    </row>
    <row r="67" spans="1:5" x14ac:dyDescent="0.2">
      <c r="A67" s="2" t="s">
        <v>365</v>
      </c>
      <c r="B67" s="2">
        <f>1645</f>
        <v>1645</v>
      </c>
      <c r="C67" s="2">
        <f>17263</f>
        <v>17263</v>
      </c>
      <c r="D67" s="2">
        <f>918</f>
        <v>918</v>
      </c>
      <c r="E67" s="2">
        <f t="shared" si="2"/>
        <v>19826</v>
      </c>
    </row>
    <row r="68" spans="1:5" x14ac:dyDescent="0.2">
      <c r="A68" s="2" t="s">
        <v>457</v>
      </c>
      <c r="B68" s="2">
        <f>273</f>
        <v>273</v>
      </c>
      <c r="C68" s="2">
        <f>284</f>
        <v>284</v>
      </c>
      <c r="D68" s="2">
        <f>54</f>
        <v>54</v>
      </c>
      <c r="E68" s="2">
        <f t="shared" si="2"/>
        <v>611</v>
      </c>
    </row>
    <row r="69" spans="1:5" x14ac:dyDescent="0.2">
      <c r="A69" s="2" t="s">
        <v>366</v>
      </c>
      <c r="B69" s="2">
        <f>1283</f>
        <v>1283</v>
      </c>
      <c r="C69" s="2">
        <f>11420</f>
        <v>11420</v>
      </c>
      <c r="D69" s="2">
        <f>2040</f>
        <v>2040</v>
      </c>
      <c r="E69" s="2">
        <f t="shared" si="2"/>
        <v>14743</v>
      </c>
    </row>
    <row r="70" spans="1:5" x14ac:dyDescent="0.2">
      <c r="A70" s="2" t="s">
        <v>367</v>
      </c>
      <c r="B70" s="2">
        <f>487</f>
        <v>487</v>
      </c>
      <c r="C70" s="2">
        <f>5737</f>
        <v>5737</v>
      </c>
      <c r="D70" s="2">
        <f>665</f>
        <v>665</v>
      </c>
      <c r="E70" s="2">
        <f t="shared" si="2"/>
        <v>6889</v>
      </c>
    </row>
    <row r="71" spans="1:5" x14ac:dyDescent="0.2">
      <c r="A71" s="2" t="s">
        <v>458</v>
      </c>
      <c r="B71" s="2">
        <f>77</f>
        <v>77</v>
      </c>
      <c r="C71" s="2">
        <f>114</f>
        <v>114</v>
      </c>
      <c r="D71" s="2">
        <f>160</f>
        <v>160</v>
      </c>
      <c r="E71" s="2">
        <f t="shared" si="2"/>
        <v>351</v>
      </c>
    </row>
    <row r="72" spans="1:5" x14ac:dyDescent="0.2">
      <c r="A72" s="2" t="s">
        <v>369</v>
      </c>
      <c r="B72" s="2">
        <f>2029</f>
        <v>2029</v>
      </c>
      <c r="C72" s="2">
        <f>22222</f>
        <v>22222</v>
      </c>
      <c r="D72" s="2">
        <f>2575</f>
        <v>2575</v>
      </c>
      <c r="E72" s="2">
        <f t="shared" si="2"/>
        <v>26826</v>
      </c>
    </row>
    <row r="73" spans="1:5" x14ac:dyDescent="0.2">
      <c r="A73" s="2" t="s">
        <v>370</v>
      </c>
      <c r="B73" s="2">
        <f>2548</f>
        <v>2548</v>
      </c>
      <c r="C73" s="2">
        <f>29275</f>
        <v>29275</v>
      </c>
      <c r="D73" s="2">
        <f>4049</f>
        <v>4049</v>
      </c>
      <c r="E73" s="2">
        <f t="shared" si="2"/>
        <v>35872</v>
      </c>
    </row>
    <row r="74" spans="1:5" x14ac:dyDescent="0.2">
      <c r="A74" s="2" t="s">
        <v>392</v>
      </c>
      <c r="B74" s="2">
        <f>410</f>
        <v>410</v>
      </c>
      <c r="C74" s="2">
        <f>5118</f>
        <v>5118</v>
      </c>
      <c r="D74" s="2">
        <f>70</f>
        <v>70</v>
      </c>
      <c r="E74" s="2">
        <f t="shared" si="2"/>
        <v>5598</v>
      </c>
    </row>
    <row r="75" spans="1:5" x14ac:dyDescent="0.2">
      <c r="A75" s="2" t="s">
        <v>382</v>
      </c>
      <c r="B75" s="2">
        <f>924</f>
        <v>924</v>
      </c>
      <c r="C75" s="2">
        <f>5561</f>
        <v>5561</v>
      </c>
      <c r="D75" s="2">
        <f>814</f>
        <v>814</v>
      </c>
      <c r="E75" s="2">
        <f t="shared" si="2"/>
        <v>7299</v>
      </c>
    </row>
    <row r="76" spans="1:5" x14ac:dyDescent="0.2">
      <c r="A76" s="2" t="s">
        <v>371</v>
      </c>
      <c r="B76" s="2">
        <f>551</f>
        <v>551</v>
      </c>
      <c r="C76" s="2">
        <f>5115</f>
        <v>5115</v>
      </c>
      <c r="D76" s="2">
        <f>0</f>
        <v>0</v>
      </c>
      <c r="E76" s="2">
        <f t="shared" si="2"/>
        <v>5666</v>
      </c>
    </row>
    <row r="77" spans="1:5" x14ac:dyDescent="0.2">
      <c r="D77" s="2" t="s">
        <v>469</v>
      </c>
      <c r="E77" s="2">
        <f>SUM(E56:E76)</f>
        <v>1175815</v>
      </c>
    </row>
  </sheetData>
  <pageMargins left="0.75" right="0.75" top="1" bottom="1" header="0.5" footer="0.5"/>
  <pageSetup paperSize="9" scale="0" firstPageNumber="0" fitToWidth="0" fitToHeight="0" orientation="portrait"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zoomScaleNormal="100" workbookViewId="0"/>
  </sheetViews>
  <sheetFormatPr defaultRowHeight="12.75" x14ac:dyDescent="0.2"/>
  <sheetData>
    <row r="1" spans="1:2" ht="18" x14ac:dyDescent="0.25">
      <c r="A1" s="1" t="s">
        <v>490</v>
      </c>
    </row>
    <row r="5" spans="1:2" x14ac:dyDescent="0.2">
      <c r="A5" s="2" t="s">
        <v>491</v>
      </c>
    </row>
    <row r="6" spans="1:2" x14ac:dyDescent="0.2">
      <c r="A6" s="2" t="s">
        <v>492</v>
      </c>
      <c r="B6" s="2" t="s">
        <v>456</v>
      </c>
    </row>
    <row r="7" spans="1:2" ht="15.75" x14ac:dyDescent="0.25">
      <c r="A7" t="s">
        <v>493</v>
      </c>
      <c r="B7" s="3">
        <v>10143</v>
      </c>
    </row>
    <row r="8" spans="1:2" ht="15.75" x14ac:dyDescent="0.25">
      <c r="A8" t="s">
        <v>494</v>
      </c>
      <c r="B8" s="3">
        <v>0</v>
      </c>
    </row>
    <row r="9" spans="1:2" ht="15.75" x14ac:dyDescent="0.25">
      <c r="A9" t="s">
        <v>495</v>
      </c>
      <c r="B9" s="3">
        <v>137281</v>
      </c>
    </row>
    <row r="10" spans="1:2" ht="15.75" x14ac:dyDescent="0.25">
      <c r="A10" t="s">
        <v>496</v>
      </c>
      <c r="B10" s="3">
        <v>32868</v>
      </c>
    </row>
    <row r="11" spans="1:2" ht="15.75" x14ac:dyDescent="0.25">
      <c r="A11" t="s">
        <v>497</v>
      </c>
      <c r="B11" s="3">
        <v>455</v>
      </c>
    </row>
    <row r="12" spans="1:2" ht="15.75" x14ac:dyDescent="0.25">
      <c r="A12" t="s">
        <v>498</v>
      </c>
      <c r="B12" s="3">
        <v>0</v>
      </c>
    </row>
    <row r="13" spans="1:2" ht="15.75" x14ac:dyDescent="0.25">
      <c r="A13" t="s">
        <v>499</v>
      </c>
      <c r="B13" s="3">
        <v>0</v>
      </c>
    </row>
    <row r="14" spans="1:2" ht="15.75" x14ac:dyDescent="0.25">
      <c r="A14" t="s">
        <v>500</v>
      </c>
      <c r="B14" s="3">
        <v>16088</v>
      </c>
    </row>
    <row r="15" spans="1:2" ht="15.75" x14ac:dyDescent="0.25">
      <c r="A15" t="s">
        <v>501</v>
      </c>
      <c r="B15" s="3">
        <v>0</v>
      </c>
    </row>
    <row r="16" spans="1:2" ht="15.75" x14ac:dyDescent="0.25">
      <c r="A16" t="s">
        <v>502</v>
      </c>
      <c r="B16" s="3">
        <v>0</v>
      </c>
    </row>
    <row r="17" spans="1:2" ht="15.75" x14ac:dyDescent="0.25">
      <c r="A17" t="s">
        <v>503</v>
      </c>
      <c r="B17" s="3">
        <v>10418</v>
      </c>
    </row>
    <row r="18" spans="1:2" ht="15.75" x14ac:dyDescent="0.25">
      <c r="A18" t="s">
        <v>504</v>
      </c>
      <c r="B18" s="3">
        <v>53888</v>
      </c>
    </row>
    <row r="19" spans="1:2" ht="15.75" x14ac:dyDescent="0.25">
      <c r="A19" t="s">
        <v>505</v>
      </c>
      <c r="B19" s="3">
        <v>0</v>
      </c>
    </row>
    <row r="20" spans="1:2" ht="15.75" x14ac:dyDescent="0.25">
      <c r="A20" t="s">
        <v>506</v>
      </c>
      <c r="B20" s="3">
        <v>0</v>
      </c>
    </row>
    <row r="21" spans="1:2" ht="15.75" x14ac:dyDescent="0.25">
      <c r="A21" t="s">
        <v>507</v>
      </c>
      <c r="B21" s="3">
        <v>15216</v>
      </c>
    </row>
    <row r="22" spans="1:2" ht="15.75" x14ac:dyDescent="0.25">
      <c r="A22" t="s">
        <v>508</v>
      </c>
      <c r="B22" s="3">
        <v>906</v>
      </c>
    </row>
    <row r="23" spans="1:2" ht="15.75" x14ac:dyDescent="0.25">
      <c r="A23" t="s">
        <v>509</v>
      </c>
      <c r="B23" s="3">
        <v>1102839</v>
      </c>
    </row>
    <row r="24" spans="1:2" ht="15.75" x14ac:dyDescent="0.25">
      <c r="A24" t="s">
        <v>510</v>
      </c>
      <c r="B24" s="3">
        <v>390088</v>
      </c>
    </row>
    <row r="25" spans="1:2" ht="15.75" x14ac:dyDescent="0.25">
      <c r="A25" t="s">
        <v>511</v>
      </c>
      <c r="B25" s="3">
        <v>360703</v>
      </c>
    </row>
    <row r="26" spans="1:2" ht="15.75" x14ac:dyDescent="0.25">
      <c r="A26" t="s">
        <v>512</v>
      </c>
      <c r="B26" s="3">
        <v>0</v>
      </c>
    </row>
    <row r="27" spans="1:2" ht="15.75" x14ac:dyDescent="0.25">
      <c r="A27" t="s">
        <v>513</v>
      </c>
      <c r="B27" s="3">
        <v>0</v>
      </c>
    </row>
    <row r="28" spans="1:2" ht="15.75" x14ac:dyDescent="0.25">
      <c r="A28" t="s">
        <v>514</v>
      </c>
      <c r="B28" s="3">
        <v>0</v>
      </c>
    </row>
    <row r="29" spans="1:2" ht="15.75" x14ac:dyDescent="0.25">
      <c r="A29" t="s">
        <v>515</v>
      </c>
      <c r="B29" s="3">
        <v>0</v>
      </c>
    </row>
    <row r="30" spans="1:2" ht="15.75" x14ac:dyDescent="0.25">
      <c r="A30" t="s">
        <v>516</v>
      </c>
      <c r="B30" s="3">
        <v>85339</v>
      </c>
    </row>
    <row r="31" spans="1:2" ht="15.75" x14ac:dyDescent="0.25">
      <c r="A31" t="s">
        <v>517</v>
      </c>
      <c r="B31" s="3">
        <v>128137</v>
      </c>
    </row>
    <row r="32" spans="1:2" ht="15.75" x14ac:dyDescent="0.25">
      <c r="A32" t="s">
        <v>518</v>
      </c>
      <c r="B32" s="3">
        <v>14004</v>
      </c>
    </row>
    <row r="34" spans="1:2" x14ac:dyDescent="0.2">
      <c r="A34" s="2" t="s">
        <v>352</v>
      </c>
      <c r="B34" s="5">
        <v>1903413</v>
      </c>
    </row>
    <row r="35" spans="1:2" ht="15.75" x14ac:dyDescent="0.25">
      <c r="A35" t="s">
        <v>519</v>
      </c>
      <c r="B35" s="3" t="s">
        <v>520</v>
      </c>
    </row>
  </sheetData>
  <pageMargins left="0.75" right="0.75" top="1" bottom="1" header="0.5" footer="0.5"/>
  <pageSetup paperSize="9" scale="0" firstPageNumber="0" fitToWidth="0" fitToHeight="0"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zoomScaleNormal="100" workbookViewId="0"/>
  </sheetViews>
  <sheetFormatPr defaultRowHeight="12.75" x14ac:dyDescent="0.2"/>
  <sheetData>
    <row r="1" spans="1:3" ht="18" x14ac:dyDescent="0.25">
      <c r="A1" s="1" t="s">
        <v>521</v>
      </c>
    </row>
    <row r="5" spans="1:3" x14ac:dyDescent="0.2">
      <c r="A5" s="2" t="s">
        <v>522</v>
      </c>
    </row>
    <row r="6" spans="1:3" x14ac:dyDescent="0.2">
      <c r="A6" s="2" t="s">
        <v>492</v>
      </c>
      <c r="B6" s="2" t="s">
        <v>523</v>
      </c>
    </row>
    <row r="7" spans="1:3" x14ac:dyDescent="0.2">
      <c r="B7" t="s">
        <v>524</v>
      </c>
      <c r="C7" t="s">
        <v>525</v>
      </c>
    </row>
    <row r="8" spans="1:3" ht="15" x14ac:dyDescent="0.2">
      <c r="A8" s="9" t="s">
        <v>526</v>
      </c>
      <c r="B8" s="9" t="s">
        <v>11</v>
      </c>
      <c r="C8" s="9" t="s">
        <v>11</v>
      </c>
    </row>
    <row r="9" spans="1:3" x14ac:dyDescent="0.2">
      <c r="A9" s="2" t="s">
        <v>527</v>
      </c>
      <c r="B9" s="2" t="s">
        <v>11</v>
      </c>
      <c r="C9" s="2" t="s">
        <v>11</v>
      </c>
    </row>
    <row r="10" spans="1:3" x14ac:dyDescent="0.2">
      <c r="A10" t="s">
        <v>528</v>
      </c>
      <c r="B10" s="4">
        <v>134677</v>
      </c>
      <c r="C10" s="4">
        <v>0</v>
      </c>
    </row>
    <row r="11" spans="1:3" x14ac:dyDescent="0.2">
      <c r="A11" t="s">
        <v>529</v>
      </c>
      <c r="B11" s="4">
        <v>2796</v>
      </c>
      <c r="C11" s="4">
        <v>0</v>
      </c>
    </row>
    <row r="12" spans="1:3" x14ac:dyDescent="0.2">
      <c r="A12" t="s">
        <v>530</v>
      </c>
      <c r="B12" s="4">
        <v>11062</v>
      </c>
      <c r="C12" s="4">
        <v>0</v>
      </c>
    </row>
    <row r="13" spans="1:3" x14ac:dyDescent="0.2">
      <c r="A13" t="s">
        <v>531</v>
      </c>
      <c r="B13" s="4">
        <v>10288</v>
      </c>
      <c r="C13" s="4">
        <v>0</v>
      </c>
    </row>
    <row r="14" spans="1:3" x14ac:dyDescent="0.2">
      <c r="A14" t="s">
        <v>532</v>
      </c>
      <c r="B14" s="4">
        <v>12017</v>
      </c>
      <c r="C14" s="4">
        <v>0</v>
      </c>
    </row>
    <row r="15" spans="1:3" x14ac:dyDescent="0.2">
      <c r="A15" t="s">
        <v>533</v>
      </c>
      <c r="B15" s="4">
        <v>7754</v>
      </c>
      <c r="C15" s="4">
        <v>0</v>
      </c>
    </row>
    <row r="16" spans="1:3" x14ac:dyDescent="0.2">
      <c r="A16" t="s">
        <v>534</v>
      </c>
      <c r="B16" s="4">
        <v>9812</v>
      </c>
      <c r="C16" s="4">
        <v>0</v>
      </c>
    </row>
    <row r="17" spans="1:3" x14ac:dyDescent="0.2">
      <c r="A17" t="s">
        <v>535</v>
      </c>
      <c r="B17" s="4">
        <v>205613</v>
      </c>
      <c r="C17" s="4">
        <v>0</v>
      </c>
    </row>
    <row r="18" spans="1:3" x14ac:dyDescent="0.2">
      <c r="A18" t="s">
        <v>536</v>
      </c>
      <c r="B18" s="4" t="s">
        <v>537</v>
      </c>
      <c r="C18" s="4" t="s">
        <v>255</v>
      </c>
    </row>
    <row r="19" spans="1:3" x14ac:dyDescent="0.2">
      <c r="A19" s="2" t="s">
        <v>538</v>
      </c>
      <c r="B19" s="2" t="s">
        <v>11</v>
      </c>
      <c r="C19" s="2" t="s">
        <v>11</v>
      </c>
    </row>
    <row r="20" spans="1:3" x14ac:dyDescent="0.2">
      <c r="A20" t="s">
        <v>539</v>
      </c>
      <c r="B20" s="4">
        <v>2684</v>
      </c>
      <c r="C20" s="4">
        <v>0</v>
      </c>
    </row>
    <row r="21" spans="1:3" x14ac:dyDescent="0.2">
      <c r="A21" t="s">
        <v>540</v>
      </c>
      <c r="B21" s="4" t="s">
        <v>541</v>
      </c>
      <c r="C21" s="4" t="s">
        <v>255</v>
      </c>
    </row>
    <row r="22" spans="1:3" x14ac:dyDescent="0.2">
      <c r="A22" s="2" t="s">
        <v>542</v>
      </c>
      <c r="B22" s="2" t="s">
        <v>11</v>
      </c>
      <c r="C22" s="2" t="s">
        <v>11</v>
      </c>
    </row>
    <row r="23" spans="1:3" x14ac:dyDescent="0.2">
      <c r="A23" t="s">
        <v>543</v>
      </c>
      <c r="B23" s="4">
        <v>-20142</v>
      </c>
      <c r="C23" s="4">
        <v>0</v>
      </c>
    </row>
    <row r="24" spans="1:3" x14ac:dyDescent="0.2">
      <c r="A24" t="s">
        <v>544</v>
      </c>
      <c r="B24" s="4">
        <v>-48396</v>
      </c>
      <c r="C24" s="4">
        <v>0</v>
      </c>
    </row>
    <row r="25" spans="1:3" x14ac:dyDescent="0.2">
      <c r="A25" t="s">
        <v>545</v>
      </c>
      <c r="B25" s="4">
        <v>-3165</v>
      </c>
      <c r="C25" s="4">
        <v>0</v>
      </c>
    </row>
    <row r="26" spans="1:3" x14ac:dyDescent="0.2">
      <c r="A26" t="s">
        <v>546</v>
      </c>
      <c r="B26" s="4" t="s">
        <v>547</v>
      </c>
      <c r="C26" s="4" t="s">
        <v>255</v>
      </c>
    </row>
    <row r="27" spans="1:3" x14ac:dyDescent="0.2">
      <c r="A27" t="s">
        <v>548</v>
      </c>
      <c r="B27" s="4" t="s">
        <v>549</v>
      </c>
      <c r="C27" s="4" t="s">
        <v>255</v>
      </c>
    </row>
    <row r="28" spans="1:3" ht="15" x14ac:dyDescent="0.2">
      <c r="A28" s="9" t="s">
        <v>526</v>
      </c>
      <c r="B28" s="9" t="s">
        <v>11</v>
      </c>
      <c r="C28" s="9" t="s">
        <v>11</v>
      </c>
    </row>
    <row r="29" spans="1:3" x14ac:dyDescent="0.2">
      <c r="A29" s="2" t="s">
        <v>550</v>
      </c>
      <c r="B29" s="2" t="s">
        <v>11</v>
      </c>
      <c r="C29" s="2" t="s">
        <v>11</v>
      </c>
    </row>
    <row r="30" spans="1:3" x14ac:dyDescent="0.2">
      <c r="A30" t="s">
        <v>464</v>
      </c>
      <c r="B30" s="4">
        <v>0</v>
      </c>
      <c r="C30" s="4">
        <v>204173</v>
      </c>
    </row>
    <row r="31" spans="1:3" x14ac:dyDescent="0.2">
      <c r="A31" t="s">
        <v>465</v>
      </c>
      <c r="B31" s="4">
        <v>0</v>
      </c>
      <c r="C31" s="4">
        <v>64625</v>
      </c>
    </row>
    <row r="32" spans="1:3" x14ac:dyDescent="0.2">
      <c r="A32" t="s">
        <v>551</v>
      </c>
      <c r="B32" s="4" t="s">
        <v>255</v>
      </c>
      <c r="C32" s="4" t="s">
        <v>552</v>
      </c>
    </row>
    <row r="33" spans="1:3" x14ac:dyDescent="0.2">
      <c r="A33" t="s">
        <v>548</v>
      </c>
      <c r="B33" s="4" t="s">
        <v>255</v>
      </c>
      <c r="C33" s="4" t="s">
        <v>552</v>
      </c>
    </row>
    <row r="34" spans="1:3" x14ac:dyDescent="0.2">
      <c r="A34" s="2" t="s">
        <v>469</v>
      </c>
      <c r="B34" s="6">
        <f>SUM(B8:B33)</f>
        <v>325000</v>
      </c>
      <c r="C34" s="6">
        <f>SUM(C8:C33)</f>
        <v>268798</v>
      </c>
    </row>
    <row r="37" spans="1:3" x14ac:dyDescent="0.2">
      <c r="A37" s="2" t="s">
        <v>553</v>
      </c>
    </row>
    <row r="38" spans="1:3" x14ac:dyDescent="0.2">
      <c r="A38" s="2" t="s">
        <v>492</v>
      </c>
      <c r="B38" s="2" t="s">
        <v>523</v>
      </c>
    </row>
    <row r="39" spans="1:3" x14ac:dyDescent="0.2">
      <c r="B39" t="s">
        <v>524</v>
      </c>
      <c r="C39" t="s">
        <v>525</v>
      </c>
    </row>
    <row r="40" spans="1:3" ht="15" x14ac:dyDescent="0.2">
      <c r="A40" s="9" t="s">
        <v>554</v>
      </c>
      <c r="B40" s="9" t="s">
        <v>11</v>
      </c>
      <c r="C40" s="9" t="s">
        <v>11</v>
      </c>
    </row>
    <row r="41" spans="1:3" x14ac:dyDescent="0.2">
      <c r="A41" s="2" t="s">
        <v>527</v>
      </c>
      <c r="B41" s="2" t="s">
        <v>11</v>
      </c>
      <c r="C41" s="2" t="s">
        <v>11</v>
      </c>
    </row>
    <row r="42" spans="1:3" x14ac:dyDescent="0.2">
      <c r="A42" t="s">
        <v>555</v>
      </c>
      <c r="B42" s="4">
        <v>849946</v>
      </c>
      <c r="C42" s="4">
        <v>0</v>
      </c>
    </row>
    <row r="43" spans="1:3" x14ac:dyDescent="0.2">
      <c r="A43" t="s">
        <v>556</v>
      </c>
      <c r="B43" s="4">
        <v>11898</v>
      </c>
      <c r="C43" s="4">
        <v>0</v>
      </c>
    </row>
    <row r="44" spans="1:3" x14ac:dyDescent="0.2">
      <c r="A44" t="s">
        <v>557</v>
      </c>
      <c r="B44" s="4">
        <v>15619</v>
      </c>
      <c r="C44" s="4">
        <v>0</v>
      </c>
    </row>
    <row r="45" spans="1:3" x14ac:dyDescent="0.2">
      <c r="A45" t="s">
        <v>558</v>
      </c>
      <c r="B45" s="4">
        <v>20632</v>
      </c>
      <c r="C45" s="4">
        <v>0</v>
      </c>
    </row>
    <row r="46" spans="1:3" x14ac:dyDescent="0.2">
      <c r="A46" t="s">
        <v>559</v>
      </c>
      <c r="B46" s="4" t="s">
        <v>560</v>
      </c>
      <c r="C46" s="4" t="s">
        <v>255</v>
      </c>
    </row>
    <row r="47" spans="1:3" x14ac:dyDescent="0.2">
      <c r="A47" s="2" t="s">
        <v>538</v>
      </c>
      <c r="B47" s="2" t="s">
        <v>11</v>
      </c>
      <c r="C47" s="2" t="s">
        <v>11</v>
      </c>
    </row>
    <row r="48" spans="1:3" x14ac:dyDescent="0.2">
      <c r="A48" t="s">
        <v>561</v>
      </c>
      <c r="B48" s="4">
        <v>3041</v>
      </c>
      <c r="C48" s="4">
        <v>0</v>
      </c>
    </row>
    <row r="49" spans="1:3" x14ac:dyDescent="0.2">
      <c r="A49" t="s">
        <v>562</v>
      </c>
      <c r="B49" s="4">
        <v>11301</v>
      </c>
      <c r="C49" s="4">
        <v>0</v>
      </c>
    </row>
    <row r="50" spans="1:3" x14ac:dyDescent="0.2">
      <c r="A50" t="s">
        <v>563</v>
      </c>
      <c r="B50" s="4">
        <v>4868</v>
      </c>
      <c r="C50" s="4">
        <v>0</v>
      </c>
    </row>
    <row r="51" spans="1:3" x14ac:dyDescent="0.2">
      <c r="A51" t="s">
        <v>564</v>
      </c>
      <c r="B51" s="4">
        <v>8036</v>
      </c>
      <c r="C51" s="4">
        <v>0</v>
      </c>
    </row>
    <row r="52" spans="1:3" x14ac:dyDescent="0.2">
      <c r="A52" t="s">
        <v>565</v>
      </c>
      <c r="B52" s="4">
        <v>73687</v>
      </c>
      <c r="C52" s="4">
        <v>0</v>
      </c>
    </row>
    <row r="53" spans="1:3" x14ac:dyDescent="0.2">
      <c r="A53" t="s">
        <v>566</v>
      </c>
      <c r="B53" s="4">
        <v>49877</v>
      </c>
      <c r="C53" s="4">
        <v>0</v>
      </c>
    </row>
    <row r="54" spans="1:3" x14ac:dyDescent="0.2">
      <c r="A54" t="s">
        <v>567</v>
      </c>
      <c r="B54" s="4">
        <v>230000</v>
      </c>
      <c r="C54" s="4">
        <v>0</v>
      </c>
    </row>
    <row r="55" spans="1:3" x14ac:dyDescent="0.2">
      <c r="A55" t="s">
        <v>568</v>
      </c>
      <c r="B55" s="4">
        <v>23806</v>
      </c>
      <c r="C55" s="4">
        <v>0</v>
      </c>
    </row>
    <row r="56" spans="1:3" x14ac:dyDescent="0.2">
      <c r="A56" t="s">
        <v>569</v>
      </c>
      <c r="B56" s="4">
        <v>270</v>
      </c>
      <c r="C56" s="4">
        <v>0</v>
      </c>
    </row>
    <row r="57" spans="1:3" x14ac:dyDescent="0.2">
      <c r="A57" t="s">
        <v>570</v>
      </c>
      <c r="B57" s="4" t="s">
        <v>571</v>
      </c>
      <c r="C57" s="4" t="s">
        <v>255</v>
      </c>
    </row>
    <row r="58" spans="1:3" x14ac:dyDescent="0.2">
      <c r="A58" s="2" t="s">
        <v>542</v>
      </c>
      <c r="B58" s="2" t="s">
        <v>11</v>
      </c>
      <c r="C58" s="2" t="s">
        <v>11</v>
      </c>
    </row>
    <row r="59" spans="1:3" x14ac:dyDescent="0.2">
      <c r="A59" t="s">
        <v>544</v>
      </c>
      <c r="B59" s="4">
        <v>-123124</v>
      </c>
      <c r="C59" s="4">
        <v>0</v>
      </c>
    </row>
    <row r="60" spans="1:3" x14ac:dyDescent="0.2">
      <c r="A60" t="s">
        <v>545</v>
      </c>
      <c r="B60" s="4">
        <v>-73597</v>
      </c>
      <c r="C60" s="4">
        <v>0</v>
      </c>
    </row>
    <row r="61" spans="1:3" x14ac:dyDescent="0.2">
      <c r="A61" t="s">
        <v>572</v>
      </c>
      <c r="B61" s="4" t="s">
        <v>573</v>
      </c>
      <c r="C61" s="4" t="s">
        <v>255</v>
      </c>
    </row>
    <row r="62" spans="1:3" x14ac:dyDescent="0.2">
      <c r="A62" t="s">
        <v>574</v>
      </c>
      <c r="B62" s="4" t="s">
        <v>575</v>
      </c>
      <c r="C62" s="4" t="s">
        <v>255</v>
      </c>
    </row>
    <row r="63" spans="1:3" ht="15" x14ac:dyDescent="0.2">
      <c r="A63" s="9" t="s">
        <v>576</v>
      </c>
      <c r="B63" s="9" t="s">
        <v>11</v>
      </c>
      <c r="C63" s="9" t="s">
        <v>11</v>
      </c>
    </row>
    <row r="64" spans="1:3" x14ac:dyDescent="0.2">
      <c r="A64" s="2" t="s">
        <v>527</v>
      </c>
      <c r="B64" s="2" t="s">
        <v>11</v>
      </c>
      <c r="C64" s="2" t="s">
        <v>11</v>
      </c>
    </row>
    <row r="65" spans="1:3" x14ac:dyDescent="0.2">
      <c r="A65" t="s">
        <v>577</v>
      </c>
      <c r="B65" s="4">
        <v>182500</v>
      </c>
      <c r="C65" s="4">
        <v>0</v>
      </c>
    </row>
    <row r="66" spans="1:3" x14ac:dyDescent="0.2">
      <c r="A66" t="s">
        <v>578</v>
      </c>
      <c r="B66" s="4" t="s">
        <v>579</v>
      </c>
      <c r="C66" s="4" t="s">
        <v>255</v>
      </c>
    </row>
    <row r="67" spans="1:3" x14ac:dyDescent="0.2">
      <c r="A67" t="s">
        <v>580</v>
      </c>
      <c r="B67" s="4" t="s">
        <v>579</v>
      </c>
      <c r="C67" s="4" t="s">
        <v>255</v>
      </c>
    </row>
    <row r="68" spans="1:3" ht="15" x14ac:dyDescent="0.2">
      <c r="A68" s="9" t="s">
        <v>554</v>
      </c>
      <c r="B68" s="9" t="s">
        <v>11</v>
      </c>
      <c r="C68" s="9" t="s">
        <v>11</v>
      </c>
    </row>
    <row r="69" spans="1:3" x14ac:dyDescent="0.2">
      <c r="A69" s="2" t="s">
        <v>550</v>
      </c>
      <c r="B69" s="2" t="s">
        <v>11</v>
      </c>
      <c r="C69" s="2" t="s">
        <v>11</v>
      </c>
    </row>
    <row r="70" spans="1:3" x14ac:dyDescent="0.2">
      <c r="A70" t="s">
        <v>581</v>
      </c>
      <c r="B70" s="4">
        <v>0</v>
      </c>
      <c r="C70" s="4">
        <v>452632</v>
      </c>
    </row>
    <row r="71" spans="1:3" x14ac:dyDescent="0.2">
      <c r="A71" t="s">
        <v>582</v>
      </c>
      <c r="B71" s="4">
        <v>0</v>
      </c>
      <c r="C71" s="4">
        <v>54997</v>
      </c>
    </row>
    <row r="72" spans="1:3" x14ac:dyDescent="0.2">
      <c r="A72" t="s">
        <v>583</v>
      </c>
      <c r="B72" s="4">
        <v>0</v>
      </c>
      <c r="C72" s="4">
        <v>273482</v>
      </c>
    </row>
    <row r="73" spans="1:3" x14ac:dyDescent="0.2">
      <c r="A73" t="s">
        <v>584</v>
      </c>
      <c r="B73" s="4">
        <v>0</v>
      </c>
      <c r="C73" s="4">
        <v>192895</v>
      </c>
    </row>
    <row r="74" spans="1:3" x14ac:dyDescent="0.2">
      <c r="A74" t="s">
        <v>585</v>
      </c>
      <c r="B74" s="4">
        <v>0</v>
      </c>
      <c r="C74" s="4">
        <v>62326</v>
      </c>
    </row>
    <row r="75" spans="1:3" x14ac:dyDescent="0.2">
      <c r="A75" t="s">
        <v>586</v>
      </c>
      <c r="B75" s="4">
        <v>0</v>
      </c>
      <c r="C75" s="4">
        <v>70</v>
      </c>
    </row>
    <row r="76" spans="1:3" x14ac:dyDescent="0.2">
      <c r="A76" t="s">
        <v>587</v>
      </c>
      <c r="B76" s="4">
        <v>0</v>
      </c>
      <c r="C76" s="4">
        <v>9000</v>
      </c>
    </row>
    <row r="77" spans="1:3" x14ac:dyDescent="0.2">
      <c r="A77" t="s">
        <v>588</v>
      </c>
      <c r="B77" s="4">
        <v>0</v>
      </c>
      <c r="C77" s="4">
        <v>3041</v>
      </c>
    </row>
    <row r="78" spans="1:3" x14ac:dyDescent="0.2">
      <c r="A78" t="s">
        <v>589</v>
      </c>
      <c r="B78" s="4">
        <v>0</v>
      </c>
      <c r="C78" s="4">
        <v>24286</v>
      </c>
    </row>
    <row r="79" spans="1:3" x14ac:dyDescent="0.2">
      <c r="A79" t="s">
        <v>590</v>
      </c>
      <c r="B79" s="4" t="s">
        <v>255</v>
      </c>
      <c r="C79" s="4" t="s">
        <v>591</v>
      </c>
    </row>
    <row r="80" spans="1:3" x14ac:dyDescent="0.2">
      <c r="A80" t="s">
        <v>574</v>
      </c>
      <c r="B80" s="4" t="s">
        <v>255</v>
      </c>
      <c r="C80" s="4" t="s">
        <v>591</v>
      </c>
    </row>
    <row r="81" spans="1:3" ht="15" x14ac:dyDescent="0.2">
      <c r="A81" s="9" t="s">
        <v>576</v>
      </c>
      <c r="B81" s="9" t="s">
        <v>11</v>
      </c>
      <c r="C81" s="9" t="s">
        <v>11</v>
      </c>
    </row>
    <row r="82" spans="1:3" x14ac:dyDescent="0.2">
      <c r="A82" s="2" t="s">
        <v>550</v>
      </c>
      <c r="B82" s="2" t="s">
        <v>11</v>
      </c>
      <c r="C82" s="2" t="s">
        <v>11</v>
      </c>
    </row>
    <row r="83" spans="1:3" x14ac:dyDescent="0.2">
      <c r="A83" t="s">
        <v>592</v>
      </c>
      <c r="B83" s="4">
        <v>0</v>
      </c>
      <c r="C83" s="4">
        <v>144548</v>
      </c>
    </row>
    <row r="84" spans="1:3" x14ac:dyDescent="0.2">
      <c r="A84" t="s">
        <v>593</v>
      </c>
      <c r="B84" s="4">
        <v>0</v>
      </c>
      <c r="C84" s="4">
        <v>36295</v>
      </c>
    </row>
    <row r="85" spans="1:3" x14ac:dyDescent="0.2">
      <c r="A85" t="s">
        <v>594</v>
      </c>
      <c r="B85" s="4" t="s">
        <v>255</v>
      </c>
      <c r="C85" s="4" t="s">
        <v>595</v>
      </c>
    </row>
    <row r="86" spans="1:3" x14ac:dyDescent="0.2">
      <c r="A86" t="s">
        <v>580</v>
      </c>
      <c r="B86" s="4" t="s">
        <v>255</v>
      </c>
      <c r="C86" s="4" t="s">
        <v>595</v>
      </c>
    </row>
    <row r="87" spans="1:3" x14ac:dyDescent="0.2">
      <c r="A87" s="2" t="s">
        <v>469</v>
      </c>
      <c r="B87" s="6">
        <f>SUM(B40:B86)</f>
        <v>1288760</v>
      </c>
      <c r="C87" s="6">
        <f>SUM(C40:C86)</f>
        <v>1253572</v>
      </c>
    </row>
  </sheetData>
  <pageMargins left="0.75" right="0.75" top="1" bottom="1" header="0.5" footer="0.5"/>
  <pageSetup paperSize="9" scale="0" firstPageNumber="0" fitToWidth="0" fitToHeight="0" orientation="portrait"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heetViews>
  <sheetFormatPr defaultRowHeight="12.75" x14ac:dyDescent="0.2"/>
  <sheetData>
    <row r="1" spans="1:5" ht="18" x14ac:dyDescent="0.25">
      <c r="A1" s="1" t="s">
        <v>596</v>
      </c>
    </row>
    <row r="6" spans="1:5" x14ac:dyDescent="0.2">
      <c r="A6" s="2" t="s">
        <v>597</v>
      </c>
      <c r="B6" s="2" t="s">
        <v>598</v>
      </c>
      <c r="C6" s="2" t="s">
        <v>599</v>
      </c>
      <c r="D6" s="2" t="s">
        <v>600</v>
      </c>
      <c r="E6" s="2" t="s">
        <v>601</v>
      </c>
    </row>
    <row r="7" spans="1:5" x14ac:dyDescent="0.2">
      <c r="A7" t="s">
        <v>602</v>
      </c>
      <c r="B7" t="s">
        <v>603</v>
      </c>
      <c r="C7" t="s">
        <v>604</v>
      </c>
      <c r="D7" t="s">
        <v>255</v>
      </c>
      <c r="E7" t="s">
        <v>605</v>
      </c>
    </row>
    <row r="8" spans="1:5" x14ac:dyDescent="0.2">
      <c r="A8" t="s">
        <v>606</v>
      </c>
      <c r="B8" t="s">
        <v>607</v>
      </c>
    </row>
    <row r="9" spans="1:5" x14ac:dyDescent="0.2">
      <c r="A9" t="s">
        <v>608</v>
      </c>
      <c r="B9" t="s">
        <v>609</v>
      </c>
    </row>
    <row r="10" spans="1:5" x14ac:dyDescent="0.2">
      <c r="A10" s="2" t="s">
        <v>610</v>
      </c>
      <c r="B10" s="2" t="s">
        <v>611</v>
      </c>
      <c r="C10" t="s">
        <v>255</v>
      </c>
      <c r="D10" t="s">
        <v>255</v>
      </c>
      <c r="E10" t="s">
        <v>11</v>
      </c>
    </row>
    <row r="11" spans="1:5" x14ac:dyDescent="0.2">
      <c r="A11" t="s">
        <v>612</v>
      </c>
      <c r="B11" t="s">
        <v>613</v>
      </c>
      <c r="C11" t="s">
        <v>614</v>
      </c>
      <c r="D11" t="s">
        <v>255</v>
      </c>
      <c r="E11" t="s">
        <v>615</v>
      </c>
    </row>
    <row r="12" spans="1:5" x14ac:dyDescent="0.2">
      <c r="A12" t="s">
        <v>616</v>
      </c>
      <c r="B12" t="s">
        <v>255</v>
      </c>
      <c r="C12" t="s">
        <v>255</v>
      </c>
      <c r="D12" t="s">
        <v>255</v>
      </c>
      <c r="E12" t="s">
        <v>11</v>
      </c>
    </row>
    <row r="13" spans="1:5" x14ac:dyDescent="0.2">
      <c r="A13" t="s">
        <v>617</v>
      </c>
      <c r="B13" t="s">
        <v>255</v>
      </c>
      <c r="C13" t="s">
        <v>255</v>
      </c>
      <c r="D13" t="s">
        <v>255</v>
      </c>
      <c r="E13" t="s">
        <v>11</v>
      </c>
    </row>
    <row r="14" spans="1:5" x14ac:dyDescent="0.2">
      <c r="A14" t="s">
        <v>618</v>
      </c>
      <c r="B14" t="s">
        <v>255</v>
      </c>
      <c r="C14" t="s">
        <v>255</v>
      </c>
      <c r="D14" t="s">
        <v>255</v>
      </c>
      <c r="E14" t="s">
        <v>11</v>
      </c>
    </row>
    <row r="15" spans="1:5" x14ac:dyDescent="0.2">
      <c r="A15" t="s">
        <v>619</v>
      </c>
      <c r="B15" t="s">
        <v>620</v>
      </c>
      <c r="C15" t="s">
        <v>620</v>
      </c>
      <c r="D15" t="s">
        <v>255</v>
      </c>
      <c r="E15" t="s">
        <v>11</v>
      </c>
    </row>
    <row r="16" spans="1:5" x14ac:dyDescent="0.2">
      <c r="A16" t="s">
        <v>621</v>
      </c>
      <c r="B16" t="s">
        <v>622</v>
      </c>
      <c r="C16" t="s">
        <v>623</v>
      </c>
      <c r="D16" t="s">
        <v>255</v>
      </c>
      <c r="E16" t="s">
        <v>624</v>
      </c>
    </row>
    <row r="17" spans="1:5" x14ac:dyDescent="0.2">
      <c r="A17" t="s">
        <v>625</v>
      </c>
      <c r="B17" t="s">
        <v>626</v>
      </c>
      <c r="C17" t="s">
        <v>255</v>
      </c>
      <c r="D17" t="s">
        <v>255</v>
      </c>
      <c r="E17" t="s">
        <v>627</v>
      </c>
    </row>
    <row r="18" spans="1:5" x14ac:dyDescent="0.2">
      <c r="A18" t="s">
        <v>628</v>
      </c>
      <c r="B18" t="s">
        <v>629</v>
      </c>
      <c r="C18" t="s">
        <v>630</v>
      </c>
      <c r="D18" t="s">
        <v>255</v>
      </c>
      <c r="E18" t="s">
        <v>631</v>
      </c>
    </row>
    <row r="19" spans="1:5" x14ac:dyDescent="0.2">
      <c r="A19" t="s">
        <v>632</v>
      </c>
      <c r="B19" t="s">
        <v>255</v>
      </c>
      <c r="C19" t="s">
        <v>255</v>
      </c>
      <c r="D19" t="s">
        <v>255</v>
      </c>
      <c r="E19" t="s">
        <v>11</v>
      </c>
    </row>
    <row r="20" spans="1:5" x14ac:dyDescent="0.2">
      <c r="A20" t="s">
        <v>633</v>
      </c>
      <c r="B20" t="s">
        <v>255</v>
      </c>
      <c r="C20" t="s">
        <v>255</v>
      </c>
      <c r="D20" t="s">
        <v>255</v>
      </c>
      <c r="E20" t="s">
        <v>11</v>
      </c>
    </row>
    <row r="21" spans="1:5" x14ac:dyDescent="0.2">
      <c r="A21" t="s">
        <v>634</v>
      </c>
      <c r="B21" t="s">
        <v>255</v>
      </c>
      <c r="C21" t="s">
        <v>255</v>
      </c>
      <c r="D21" t="s">
        <v>255</v>
      </c>
      <c r="E21" t="s">
        <v>11</v>
      </c>
    </row>
    <row r="22" spans="1:5" x14ac:dyDescent="0.2">
      <c r="A22" s="2" t="s">
        <v>352</v>
      </c>
      <c r="B22" s="2" t="s">
        <v>635</v>
      </c>
      <c r="C22" s="2" t="s">
        <v>636</v>
      </c>
      <c r="D22" s="2" t="s">
        <v>255</v>
      </c>
      <c r="E22" t="s">
        <v>11</v>
      </c>
    </row>
    <row r="23" spans="1:5" x14ac:dyDescent="0.2">
      <c r="A23" t="s">
        <v>637</v>
      </c>
      <c r="B23" t="s">
        <v>638</v>
      </c>
      <c r="C23" t="s">
        <v>639</v>
      </c>
      <c r="D23" t="s">
        <v>255</v>
      </c>
      <c r="E23" t="s">
        <v>640</v>
      </c>
    </row>
    <row r="24" spans="1:5" x14ac:dyDescent="0.2">
      <c r="A24" s="2" t="s">
        <v>641</v>
      </c>
      <c r="B24" s="2" t="s">
        <v>642</v>
      </c>
      <c r="C24" s="2" t="s">
        <v>643</v>
      </c>
      <c r="D24" s="2" t="s">
        <v>255</v>
      </c>
      <c r="E24" t="s">
        <v>11</v>
      </c>
    </row>
  </sheetData>
  <pageMargins left="0.75" right="0.75" top="1" bottom="1" header="0.5" footer="0.5"/>
  <pageSetup paperSize="9" scale="0" firstPageNumber="0" fitToWidth="0" fitToHeight="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Normal="100" workbookViewId="0"/>
  </sheetViews>
  <sheetFormatPr defaultRowHeight="12.75" x14ac:dyDescent="0.2"/>
  <sheetData>
    <row r="1" spans="1:13" ht="18" x14ac:dyDescent="0.25">
      <c r="A1" s="1" t="s">
        <v>90</v>
      </c>
    </row>
    <row r="2" spans="1:13" x14ac:dyDescent="0.2">
      <c r="A2" s="2" t="s">
        <v>91</v>
      </c>
    </row>
    <row r="3" spans="1:13" x14ac:dyDescent="0.2">
      <c r="A3" s="2" t="s">
        <v>92</v>
      </c>
    </row>
    <row r="4" spans="1:13" x14ac:dyDescent="0.2">
      <c r="A4" s="2" t="s">
        <v>93</v>
      </c>
    </row>
    <row r="5" spans="1:13" ht="15.75" x14ac:dyDescent="0.25">
      <c r="B5" s="3" t="s">
        <v>94</v>
      </c>
      <c r="E5" s="3" t="s">
        <v>95</v>
      </c>
      <c r="H5" s="3" t="s">
        <v>96</v>
      </c>
      <c r="K5" s="3" t="s">
        <v>97</v>
      </c>
    </row>
    <row r="6" spans="1:13" x14ac:dyDescent="0.2">
      <c r="A6" s="2" t="s">
        <v>11</v>
      </c>
      <c r="B6" s="2" t="s">
        <v>98</v>
      </c>
      <c r="C6" s="2" t="s">
        <v>99</v>
      </c>
      <c r="D6" s="2" t="s">
        <v>4</v>
      </c>
      <c r="E6" s="2" t="s">
        <v>98</v>
      </c>
      <c r="F6" s="2" t="s">
        <v>99</v>
      </c>
      <c r="G6" s="2" t="s">
        <v>4</v>
      </c>
      <c r="H6" s="2" t="s">
        <v>98</v>
      </c>
      <c r="I6" s="2" t="s">
        <v>99</v>
      </c>
      <c r="J6" s="2" t="s">
        <v>4</v>
      </c>
      <c r="K6" s="2" t="s">
        <v>98</v>
      </c>
      <c r="L6" s="2" t="s">
        <v>99</v>
      </c>
      <c r="M6" s="2" t="s">
        <v>4</v>
      </c>
    </row>
    <row r="7" spans="1:13" x14ac:dyDescent="0.2">
      <c r="A7" t="s">
        <v>100</v>
      </c>
      <c r="B7" s="4">
        <v>1</v>
      </c>
      <c r="C7" s="4">
        <v>1</v>
      </c>
      <c r="D7" s="4">
        <v>1</v>
      </c>
      <c r="E7" s="5">
        <v>1</v>
      </c>
      <c r="F7" s="5">
        <v>1</v>
      </c>
      <c r="G7" s="5">
        <v>1</v>
      </c>
      <c r="H7" s="4">
        <v>170676</v>
      </c>
      <c r="I7" s="4">
        <v>168626</v>
      </c>
      <c r="J7" s="4">
        <v>170497</v>
      </c>
      <c r="K7" s="4">
        <v>0</v>
      </c>
      <c r="L7" s="4">
        <v>0</v>
      </c>
      <c r="M7" s="4">
        <v>0</v>
      </c>
    </row>
    <row r="8" spans="1:13" x14ac:dyDescent="0.2">
      <c r="A8" t="s">
        <v>101</v>
      </c>
      <c r="B8" s="4">
        <v>2</v>
      </c>
      <c r="C8" s="4">
        <v>2</v>
      </c>
      <c r="D8" s="4">
        <v>3</v>
      </c>
      <c r="E8" s="5">
        <v>2.3399999141693115</v>
      </c>
      <c r="F8" s="5">
        <v>2</v>
      </c>
      <c r="G8" s="5">
        <v>2.0799999237060547</v>
      </c>
      <c r="H8" s="4">
        <v>267066</v>
      </c>
      <c r="I8" s="4">
        <v>218435</v>
      </c>
      <c r="J8" s="4">
        <v>226204</v>
      </c>
      <c r="K8" s="4">
        <v>0</v>
      </c>
      <c r="L8" s="4">
        <v>0</v>
      </c>
      <c r="M8" s="4">
        <v>0</v>
      </c>
    </row>
    <row r="9" spans="1:13" x14ac:dyDescent="0.2">
      <c r="A9" t="s">
        <v>102</v>
      </c>
      <c r="B9" s="4">
        <v>48</v>
      </c>
      <c r="C9" s="4">
        <v>46</v>
      </c>
      <c r="D9" s="4">
        <v>46</v>
      </c>
      <c r="E9" s="5">
        <v>48.619998931884766</v>
      </c>
      <c r="F9" s="5">
        <v>47.450000762939453</v>
      </c>
      <c r="G9" s="5">
        <v>45.930000305175781</v>
      </c>
      <c r="H9" s="4">
        <v>1845128</v>
      </c>
      <c r="I9" s="4">
        <v>1872367</v>
      </c>
      <c r="J9" s="4">
        <v>1869477</v>
      </c>
      <c r="K9" s="4">
        <v>0</v>
      </c>
      <c r="L9" s="4">
        <v>24288</v>
      </c>
      <c r="M9" s="4">
        <v>10235</v>
      </c>
    </row>
    <row r="10" spans="1:13" x14ac:dyDescent="0.2">
      <c r="A10" t="s">
        <v>103</v>
      </c>
      <c r="B10" s="4">
        <v>71</v>
      </c>
      <c r="C10" s="4">
        <v>62</v>
      </c>
      <c r="D10" s="4">
        <v>58</v>
      </c>
      <c r="E10" s="5">
        <v>67.800003051757813</v>
      </c>
      <c r="F10" s="5">
        <v>61.849998474121094</v>
      </c>
      <c r="G10" s="5">
        <v>56.959999084472656</v>
      </c>
      <c r="H10" s="4">
        <v>2072034</v>
      </c>
      <c r="I10" s="4">
        <v>1984903</v>
      </c>
      <c r="J10" s="4">
        <v>1860839</v>
      </c>
      <c r="K10" s="4">
        <v>0</v>
      </c>
      <c r="L10" s="4">
        <v>27977</v>
      </c>
      <c r="M10" s="4">
        <v>6120</v>
      </c>
    </row>
    <row r="11" spans="1:13" x14ac:dyDescent="0.2">
      <c r="A11" t="s">
        <v>104</v>
      </c>
      <c r="B11" s="4">
        <v>14</v>
      </c>
      <c r="C11" s="4">
        <v>13</v>
      </c>
      <c r="D11" s="4">
        <v>11</v>
      </c>
      <c r="E11" s="5">
        <v>14</v>
      </c>
      <c r="F11" s="5">
        <v>13.170000076293945</v>
      </c>
      <c r="G11" s="5">
        <v>12.510000228881836</v>
      </c>
      <c r="H11" s="4">
        <v>375732</v>
      </c>
      <c r="I11" s="4">
        <v>374428</v>
      </c>
      <c r="J11" s="4">
        <v>362208</v>
      </c>
      <c r="K11" s="4">
        <v>0</v>
      </c>
      <c r="L11" s="4">
        <v>5107</v>
      </c>
      <c r="M11" s="4">
        <v>699</v>
      </c>
    </row>
    <row r="12" spans="1:13" x14ac:dyDescent="0.2">
      <c r="A12" s="2" t="s">
        <v>105</v>
      </c>
      <c r="B12" s="6">
        <f t="shared" ref="B12:M12" si="0">SUM(B7:B11)</f>
        <v>136</v>
      </c>
      <c r="C12" s="6">
        <f t="shared" si="0"/>
        <v>124</v>
      </c>
      <c r="D12" s="6">
        <f t="shared" si="0"/>
        <v>119</v>
      </c>
      <c r="E12" s="5">
        <f t="shared" si="0"/>
        <v>133.76000189781189</v>
      </c>
      <c r="F12" s="5">
        <f t="shared" si="0"/>
        <v>125.46999931335449</v>
      </c>
      <c r="G12" s="5">
        <f t="shared" si="0"/>
        <v>118.47999954223633</v>
      </c>
      <c r="H12" s="6">
        <f t="shared" si="0"/>
        <v>4730636</v>
      </c>
      <c r="I12" s="6">
        <f t="shared" si="0"/>
        <v>4618759</v>
      </c>
      <c r="J12" s="6">
        <f t="shared" si="0"/>
        <v>4489225</v>
      </c>
      <c r="K12" s="6">
        <f t="shared" si="0"/>
        <v>0</v>
      </c>
      <c r="L12" s="6">
        <f t="shared" si="0"/>
        <v>57372</v>
      </c>
      <c r="M12" s="6">
        <f t="shared" si="0"/>
        <v>17054</v>
      </c>
    </row>
    <row r="13" spans="1:13" x14ac:dyDescent="0.2">
      <c r="E13" s="12" t="s">
        <v>106</v>
      </c>
      <c r="F13" s="11"/>
      <c r="G13" s="11"/>
      <c r="H13" s="4">
        <v>2206111</v>
      </c>
      <c r="I13" s="4">
        <v>2385074</v>
      </c>
      <c r="J13" s="4">
        <v>1903413</v>
      </c>
    </row>
    <row r="14" spans="1:13" x14ac:dyDescent="0.2">
      <c r="E14" s="12" t="s">
        <v>107</v>
      </c>
      <c r="F14" s="11"/>
      <c r="G14" s="11"/>
      <c r="H14" s="6">
        <f>SUM(H12:H13)</f>
        <v>6936747</v>
      </c>
      <c r="I14" s="6">
        <f>SUM(I12:I13)</f>
        <v>7003833</v>
      </c>
      <c r="J14" s="6">
        <f>SUM(J12:J13)</f>
        <v>6392638</v>
      </c>
    </row>
  </sheetData>
  <mergeCells count="2">
    <mergeCell ref="E13:G13"/>
    <mergeCell ref="E14:G14"/>
  </mergeCells>
  <pageMargins left="0.75" right="0.75" top="1" bottom="1" header="0.5" footer="0.5"/>
  <pageSetup paperSize="9" scale="0" firstPageNumber="0" fitToWidth="0" fitToHeight="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zoomScaleNormal="100" workbookViewId="0"/>
  </sheetViews>
  <sheetFormatPr defaultRowHeight="12.75" x14ac:dyDescent="0.2"/>
  <sheetData>
    <row r="1" spans="1:19" ht="18" x14ac:dyDescent="0.25">
      <c r="A1" s="1" t="s">
        <v>108</v>
      </c>
    </row>
    <row r="2" spans="1:19" x14ac:dyDescent="0.2">
      <c r="A2" s="2" t="s">
        <v>91</v>
      </c>
    </row>
    <row r="3" spans="1:19" x14ac:dyDescent="0.2">
      <c r="A3" s="2" t="s">
        <v>92</v>
      </c>
    </row>
    <row r="4" spans="1:19" x14ac:dyDescent="0.2">
      <c r="A4" s="2" t="s">
        <v>93</v>
      </c>
    </row>
    <row r="6" spans="1:19" ht="15.75" x14ac:dyDescent="0.25">
      <c r="B6" s="3" t="s">
        <v>109</v>
      </c>
      <c r="E6" s="3" t="s">
        <v>110</v>
      </c>
      <c r="H6" s="3" t="s">
        <v>111</v>
      </c>
      <c r="K6" s="2" t="s">
        <v>112</v>
      </c>
      <c r="N6" s="2" t="s">
        <v>113</v>
      </c>
      <c r="Q6" s="2" t="s">
        <v>114</v>
      </c>
    </row>
    <row r="7" spans="1:19" x14ac:dyDescent="0.2">
      <c r="A7" s="2" t="s">
        <v>11</v>
      </c>
      <c r="B7" s="2" t="s">
        <v>98</v>
      </c>
      <c r="C7" s="2" t="s">
        <v>99</v>
      </c>
      <c r="D7" s="2" t="s">
        <v>4</v>
      </c>
      <c r="E7" s="2" t="s">
        <v>98</v>
      </c>
      <c r="F7" s="2" t="s">
        <v>99</v>
      </c>
      <c r="G7" s="2" t="s">
        <v>4</v>
      </c>
      <c r="H7" s="2" t="s">
        <v>98</v>
      </c>
      <c r="I7" s="2" t="s">
        <v>99</v>
      </c>
      <c r="J7" s="2" t="s">
        <v>4</v>
      </c>
      <c r="K7" s="2" t="s">
        <v>98</v>
      </c>
      <c r="L7" s="2" t="s">
        <v>99</v>
      </c>
      <c r="M7" s="2" t="s">
        <v>4</v>
      </c>
      <c r="N7" s="2" t="s">
        <v>98</v>
      </c>
      <c r="O7" s="2" t="s">
        <v>99</v>
      </c>
      <c r="P7" s="2" t="s">
        <v>4</v>
      </c>
      <c r="Q7" s="2" t="s">
        <v>98</v>
      </c>
      <c r="R7" s="2" t="s">
        <v>99</v>
      </c>
      <c r="S7" s="2" t="s">
        <v>4</v>
      </c>
    </row>
    <row r="8" spans="1:19" x14ac:dyDescent="0.2">
      <c r="A8" t="s">
        <v>100</v>
      </c>
      <c r="B8" s="4" t="s">
        <v>115</v>
      </c>
      <c r="C8" s="4" t="s">
        <v>115</v>
      </c>
      <c r="D8" s="4" t="s">
        <v>115</v>
      </c>
      <c r="E8" s="4">
        <v>170676</v>
      </c>
      <c r="F8" s="4">
        <v>168626</v>
      </c>
      <c r="G8" s="4">
        <v>170497</v>
      </c>
      <c r="H8" s="4">
        <v>51027</v>
      </c>
      <c r="I8" s="4">
        <v>51027</v>
      </c>
      <c r="J8" s="4">
        <v>51050</v>
      </c>
      <c r="K8" s="4">
        <v>119649</v>
      </c>
      <c r="L8" s="4">
        <v>117599</v>
      </c>
      <c r="M8" s="4">
        <v>119447</v>
      </c>
      <c r="N8" s="4">
        <v>0</v>
      </c>
      <c r="O8" s="4">
        <v>0</v>
      </c>
      <c r="P8" s="4">
        <v>0</v>
      </c>
      <c r="Q8" s="4">
        <v>0</v>
      </c>
      <c r="R8" s="4">
        <v>0</v>
      </c>
      <c r="S8" s="4">
        <v>0</v>
      </c>
    </row>
    <row r="9" spans="1:19" x14ac:dyDescent="0.2">
      <c r="A9" t="s">
        <v>101</v>
      </c>
      <c r="B9" s="4" t="s">
        <v>116</v>
      </c>
      <c r="C9" s="4" t="s">
        <v>117</v>
      </c>
      <c r="D9" s="4" t="s">
        <v>118</v>
      </c>
      <c r="E9" s="4">
        <v>114294</v>
      </c>
      <c r="F9" s="4">
        <v>109218</v>
      </c>
      <c r="G9" s="4">
        <v>108578</v>
      </c>
      <c r="H9" s="4">
        <v>47618</v>
      </c>
      <c r="I9" s="4">
        <v>47182</v>
      </c>
      <c r="J9" s="4">
        <v>47209</v>
      </c>
      <c r="K9" s="4">
        <v>66675</v>
      </c>
      <c r="L9" s="4">
        <v>62036</v>
      </c>
      <c r="M9" s="4">
        <v>61369</v>
      </c>
      <c r="N9" s="4">
        <v>0</v>
      </c>
      <c r="O9" s="4">
        <v>0</v>
      </c>
      <c r="P9" s="4">
        <v>0</v>
      </c>
      <c r="Q9" s="4">
        <v>0</v>
      </c>
      <c r="R9" s="4">
        <v>0</v>
      </c>
      <c r="S9" s="4">
        <v>0</v>
      </c>
    </row>
    <row r="10" spans="1:19" x14ac:dyDescent="0.2">
      <c r="A10" t="s">
        <v>102</v>
      </c>
      <c r="B10" s="4" t="s">
        <v>119</v>
      </c>
      <c r="C10" s="4" t="s">
        <v>120</v>
      </c>
      <c r="D10" s="4" t="s">
        <v>121</v>
      </c>
      <c r="E10" s="4">
        <v>37948</v>
      </c>
      <c r="F10" s="4">
        <v>38951</v>
      </c>
      <c r="G10" s="4">
        <v>40484</v>
      </c>
      <c r="H10" s="4">
        <v>29058</v>
      </c>
      <c r="I10" s="4">
        <v>30172</v>
      </c>
      <c r="J10" s="4">
        <v>31195</v>
      </c>
      <c r="K10" s="4">
        <v>8890</v>
      </c>
      <c r="L10" s="4">
        <v>8780</v>
      </c>
      <c r="M10" s="4">
        <v>9289</v>
      </c>
      <c r="N10" s="4">
        <v>0</v>
      </c>
      <c r="O10" s="4">
        <v>502</v>
      </c>
      <c r="P10" s="4">
        <v>223</v>
      </c>
      <c r="Q10" s="4">
        <v>0</v>
      </c>
      <c r="R10" s="4">
        <v>10</v>
      </c>
      <c r="S10" s="4">
        <v>0</v>
      </c>
    </row>
    <row r="11" spans="1:19" x14ac:dyDescent="0.2">
      <c r="A11" t="s">
        <v>103</v>
      </c>
      <c r="B11" s="4" t="s">
        <v>122</v>
      </c>
      <c r="C11" s="4" t="s">
        <v>123</v>
      </c>
      <c r="D11" s="4" t="s">
        <v>124</v>
      </c>
      <c r="E11" s="4">
        <v>30562</v>
      </c>
      <c r="F11" s="4">
        <v>31642</v>
      </c>
      <c r="G11" s="4">
        <v>32564</v>
      </c>
      <c r="H11" s="4">
        <v>23789</v>
      </c>
      <c r="I11" s="4">
        <v>24717</v>
      </c>
      <c r="J11" s="4">
        <v>25305</v>
      </c>
      <c r="K11" s="4">
        <v>6772</v>
      </c>
      <c r="L11" s="4">
        <v>6925</v>
      </c>
      <c r="M11" s="4">
        <v>7258</v>
      </c>
      <c r="N11" s="4">
        <v>0</v>
      </c>
      <c r="O11" s="4">
        <v>444</v>
      </c>
      <c r="P11" s="4">
        <v>107</v>
      </c>
      <c r="Q11" s="4">
        <v>0</v>
      </c>
      <c r="R11" s="4">
        <v>9</v>
      </c>
      <c r="S11" s="4">
        <v>0</v>
      </c>
    </row>
    <row r="12" spans="1:19" x14ac:dyDescent="0.2">
      <c r="A12" t="s">
        <v>104</v>
      </c>
      <c r="B12" s="4" t="s">
        <v>125</v>
      </c>
      <c r="C12" s="4" t="s">
        <v>126</v>
      </c>
      <c r="D12" s="4" t="s">
        <v>127</v>
      </c>
      <c r="E12" s="4">
        <v>26838</v>
      </c>
      <c r="F12" s="4">
        <v>28050</v>
      </c>
      <c r="G12" s="4">
        <v>28905</v>
      </c>
      <c r="H12" s="4">
        <v>20932</v>
      </c>
      <c r="I12" s="4">
        <v>21532</v>
      </c>
      <c r="J12" s="4">
        <v>21829</v>
      </c>
      <c r="K12" s="4">
        <v>5906</v>
      </c>
      <c r="L12" s="4">
        <v>6518</v>
      </c>
      <c r="M12" s="4">
        <v>7076</v>
      </c>
      <c r="N12" s="4">
        <v>0</v>
      </c>
      <c r="O12" s="4">
        <v>383</v>
      </c>
      <c r="P12" s="4">
        <v>56</v>
      </c>
      <c r="Q12" s="4">
        <v>0</v>
      </c>
      <c r="R12" s="4">
        <v>5</v>
      </c>
      <c r="S12" s="4">
        <v>0</v>
      </c>
    </row>
    <row r="13" spans="1:19" x14ac:dyDescent="0.2">
      <c r="B13" s="4" t="s">
        <v>128</v>
      </c>
      <c r="C13" s="4" t="s">
        <v>129</v>
      </c>
      <c r="D13" s="4" t="s">
        <v>130</v>
      </c>
      <c r="E13" s="4">
        <v>35369</v>
      </c>
      <c r="F13" s="4">
        <v>36360</v>
      </c>
      <c r="G13" s="4">
        <v>37750</v>
      </c>
      <c r="H13" s="4">
        <v>26026</v>
      </c>
      <c r="I13" s="4">
        <v>27016</v>
      </c>
      <c r="J13" s="4">
        <v>27825</v>
      </c>
      <c r="K13" s="4">
        <v>9343</v>
      </c>
      <c r="L13" s="4">
        <v>9345</v>
      </c>
      <c r="M13" s="4">
        <v>9924</v>
      </c>
      <c r="N13" s="4">
        <v>0</v>
      </c>
      <c r="O13" s="4">
        <v>449</v>
      </c>
      <c r="P13" s="4">
        <v>144</v>
      </c>
      <c r="Q13" s="4">
        <v>0</v>
      </c>
      <c r="R13" s="4">
        <v>9</v>
      </c>
      <c r="S13" s="4">
        <v>0</v>
      </c>
    </row>
    <row r="15" spans="1:19" x14ac:dyDescent="0.2">
      <c r="A15" s="2" t="s">
        <v>131</v>
      </c>
    </row>
    <row r="16" spans="1:19" x14ac:dyDescent="0.2">
      <c r="A16" s="2" t="s">
        <v>132</v>
      </c>
    </row>
    <row r="17" spans="1:1" x14ac:dyDescent="0.2">
      <c r="A17" s="2" t="s">
        <v>133</v>
      </c>
    </row>
  </sheetData>
  <pageMargins left="0.75" right="0.75" top="1" bottom="1" header="0.5" footer="0.5"/>
  <pageSetup paperSize="9" scale="0" firstPageNumber="0" fitToWidth="0" fitToHeight="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heetViews>
  <sheetFormatPr defaultRowHeight="12.75" x14ac:dyDescent="0.2"/>
  <sheetData>
    <row r="1" spans="1:13" ht="18" x14ac:dyDescent="0.25">
      <c r="A1" s="1" t="s">
        <v>134</v>
      </c>
    </row>
    <row r="2" spans="1:13" x14ac:dyDescent="0.2">
      <c r="A2" s="2" t="s">
        <v>91</v>
      </c>
    </row>
    <row r="3" spans="1:13" x14ac:dyDescent="0.2">
      <c r="A3" s="2" t="s">
        <v>92</v>
      </c>
    </row>
    <row r="4" spans="1:13" x14ac:dyDescent="0.2">
      <c r="A4" s="2" t="s">
        <v>93</v>
      </c>
    </row>
    <row r="5" spans="1:13" ht="15.75" x14ac:dyDescent="0.25">
      <c r="A5" s="3" t="s">
        <v>135</v>
      </c>
      <c r="E5" s="3" t="s">
        <v>136</v>
      </c>
    </row>
    <row r="6" spans="1:13" x14ac:dyDescent="0.2">
      <c r="A6" s="2" t="s">
        <v>137</v>
      </c>
      <c r="E6" s="2" t="s">
        <v>138</v>
      </c>
      <c r="H6" s="2" t="s">
        <v>139</v>
      </c>
      <c r="K6" s="2" t="s">
        <v>140</v>
      </c>
    </row>
    <row r="7" spans="1:13" x14ac:dyDescent="0.2">
      <c r="A7" s="2" t="s">
        <v>11</v>
      </c>
      <c r="B7" s="2" t="s">
        <v>98</v>
      </c>
      <c r="C7" s="2" t="s">
        <v>99</v>
      </c>
      <c r="D7" s="2" t="s">
        <v>4</v>
      </c>
      <c r="E7" s="2" t="s">
        <v>98</v>
      </c>
      <c r="F7" s="2" t="s">
        <v>99</v>
      </c>
      <c r="G7" s="2" t="s">
        <v>4</v>
      </c>
      <c r="H7" s="2" t="s">
        <v>98</v>
      </c>
      <c r="I7" s="2" t="s">
        <v>99</v>
      </c>
      <c r="J7" s="2" t="s">
        <v>4</v>
      </c>
      <c r="K7" s="2" t="s">
        <v>98</v>
      </c>
      <c r="L7" s="2" t="s">
        <v>99</v>
      </c>
      <c r="M7" s="2" t="s">
        <v>4</v>
      </c>
    </row>
    <row r="8" spans="1:13" x14ac:dyDescent="0.2">
      <c r="A8" t="s">
        <v>100</v>
      </c>
      <c r="B8">
        <v>1</v>
      </c>
      <c r="C8">
        <v>1</v>
      </c>
      <c r="D8">
        <v>1</v>
      </c>
      <c r="E8">
        <v>30</v>
      </c>
      <c r="F8">
        <v>37</v>
      </c>
      <c r="G8">
        <v>33</v>
      </c>
      <c r="H8">
        <v>0</v>
      </c>
      <c r="I8">
        <v>0</v>
      </c>
      <c r="J8">
        <v>0</v>
      </c>
      <c r="K8">
        <v>0</v>
      </c>
      <c r="L8">
        <v>0</v>
      </c>
      <c r="M8">
        <v>0</v>
      </c>
    </row>
    <row r="9" spans="1:13" x14ac:dyDescent="0.2">
      <c r="A9" t="s">
        <v>101</v>
      </c>
      <c r="B9">
        <v>2</v>
      </c>
      <c r="C9">
        <v>2</v>
      </c>
      <c r="D9">
        <v>3</v>
      </c>
      <c r="E9">
        <v>38</v>
      </c>
      <c r="F9">
        <v>34</v>
      </c>
      <c r="G9">
        <v>27</v>
      </c>
      <c r="H9">
        <v>0</v>
      </c>
      <c r="I9">
        <v>0</v>
      </c>
      <c r="J9">
        <v>0</v>
      </c>
      <c r="K9">
        <v>2</v>
      </c>
      <c r="L9">
        <v>1.5</v>
      </c>
      <c r="M9">
        <v>0.33</v>
      </c>
    </row>
    <row r="10" spans="1:13" x14ac:dyDescent="0.2">
      <c r="A10" t="s">
        <v>102</v>
      </c>
      <c r="B10">
        <v>47</v>
      </c>
      <c r="C10">
        <v>46</v>
      </c>
      <c r="D10">
        <v>46</v>
      </c>
      <c r="E10">
        <v>31.79</v>
      </c>
      <c r="F10">
        <v>35.700000000000003</v>
      </c>
      <c r="G10">
        <v>32.700000000000003</v>
      </c>
      <c r="H10">
        <v>2.94</v>
      </c>
      <c r="I10">
        <v>2.4300000000000002</v>
      </c>
      <c r="J10">
        <v>5.7</v>
      </c>
      <c r="K10">
        <v>5.45</v>
      </c>
      <c r="L10">
        <v>8.3000000000000007</v>
      </c>
      <c r="M10">
        <v>8.91</v>
      </c>
    </row>
    <row r="11" spans="1:13" x14ac:dyDescent="0.2">
      <c r="A11" t="s">
        <v>103</v>
      </c>
      <c r="B11">
        <v>69</v>
      </c>
      <c r="C11">
        <v>62</v>
      </c>
      <c r="D11">
        <v>58</v>
      </c>
      <c r="E11">
        <v>30.49</v>
      </c>
      <c r="F11">
        <v>33.92</v>
      </c>
      <c r="G11">
        <v>34.22</v>
      </c>
      <c r="H11">
        <v>5.62</v>
      </c>
      <c r="I11">
        <v>4.58</v>
      </c>
      <c r="J11">
        <v>3.6</v>
      </c>
      <c r="K11">
        <v>11.51</v>
      </c>
      <c r="L11">
        <v>11.98</v>
      </c>
      <c r="M11">
        <v>13.47</v>
      </c>
    </row>
    <row r="12" spans="1:13" x14ac:dyDescent="0.2">
      <c r="A12" t="s">
        <v>104</v>
      </c>
      <c r="B12">
        <v>14</v>
      </c>
      <c r="C12">
        <v>13</v>
      </c>
      <c r="D12">
        <v>11</v>
      </c>
      <c r="E12">
        <v>30.71</v>
      </c>
      <c r="F12">
        <v>33.619999999999997</v>
      </c>
      <c r="G12">
        <v>36.090000000000003</v>
      </c>
      <c r="H12">
        <v>6.14</v>
      </c>
      <c r="I12">
        <v>5.69</v>
      </c>
      <c r="J12">
        <v>4.2699999999999996</v>
      </c>
      <c r="K12">
        <v>5.93</v>
      </c>
      <c r="L12">
        <v>8.15</v>
      </c>
      <c r="M12">
        <v>8.91</v>
      </c>
    </row>
    <row r="13" spans="1:13" x14ac:dyDescent="0.2">
      <c r="A13" s="2" t="s">
        <v>141</v>
      </c>
      <c r="B13" s="2">
        <v>133</v>
      </c>
      <c r="C13" s="2">
        <v>124</v>
      </c>
      <c r="D13" s="2">
        <v>119</v>
      </c>
      <c r="E13" s="2">
        <v>31.08</v>
      </c>
      <c r="F13" s="2">
        <v>34.57</v>
      </c>
      <c r="G13" s="2">
        <v>33.61</v>
      </c>
      <c r="H13" s="2">
        <v>4.5999999999999996</v>
      </c>
      <c r="I13" s="2">
        <v>3.79</v>
      </c>
      <c r="J13" s="2">
        <v>4.3499999999999996</v>
      </c>
      <c r="K13" s="2">
        <v>8.5500000000000007</v>
      </c>
      <c r="L13" s="2">
        <v>9.9499999999999993</v>
      </c>
      <c r="M13" s="2">
        <v>10.84</v>
      </c>
    </row>
    <row r="14" spans="1:13" x14ac:dyDescent="0.2">
      <c r="A14" s="2" t="s">
        <v>142</v>
      </c>
    </row>
    <row r="15" spans="1:13" x14ac:dyDescent="0.2">
      <c r="A15" s="2" t="s">
        <v>143</v>
      </c>
    </row>
  </sheetData>
  <pageMargins left="0.75" right="0.75" top="1" bottom="1" header="0.5" footer="0.5"/>
  <pageSetup paperSize="9" scale="0" firstPageNumber="0" fitToWidth="0" fitToHeight="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heetViews>
  <sheetFormatPr defaultRowHeight="12.75" x14ac:dyDescent="0.2"/>
  <sheetData>
    <row r="1" spans="1:12" ht="18" x14ac:dyDescent="0.25">
      <c r="A1" s="1" t="s">
        <v>144</v>
      </c>
    </row>
    <row r="2" spans="1:12" x14ac:dyDescent="0.2">
      <c r="A2" s="2" t="s">
        <v>91</v>
      </c>
    </row>
    <row r="3" spans="1:12" x14ac:dyDescent="0.2">
      <c r="A3" s="2" t="s">
        <v>92</v>
      </c>
    </row>
    <row r="4" spans="1:12" x14ac:dyDescent="0.2">
      <c r="A4" s="2" t="s">
        <v>93</v>
      </c>
    </row>
    <row r="6" spans="1:12" ht="15.75" x14ac:dyDescent="0.25">
      <c r="A6" s="3" t="s">
        <v>145</v>
      </c>
      <c r="E6" s="3" t="s">
        <v>146</v>
      </c>
    </row>
    <row r="7" spans="1:12" ht="15.75" x14ac:dyDescent="0.25">
      <c r="I7" s="3" t="s">
        <v>147</v>
      </c>
    </row>
    <row r="8" spans="1:12" x14ac:dyDescent="0.2">
      <c r="A8" s="2" t="s">
        <v>148</v>
      </c>
      <c r="B8" s="2" t="s">
        <v>98</v>
      </c>
      <c r="C8" s="2" t="s">
        <v>99</v>
      </c>
      <c r="D8" s="2" t="s">
        <v>4</v>
      </c>
      <c r="E8" s="2" t="s">
        <v>11</v>
      </c>
      <c r="F8" s="2" t="s">
        <v>98</v>
      </c>
      <c r="G8" s="2" t="s">
        <v>99</v>
      </c>
      <c r="H8" s="2" t="s">
        <v>4</v>
      </c>
      <c r="I8" s="2" t="s">
        <v>149</v>
      </c>
      <c r="J8" s="2" t="s">
        <v>98</v>
      </c>
      <c r="K8" s="2" t="s">
        <v>99</v>
      </c>
      <c r="L8" s="2" t="s">
        <v>4</v>
      </c>
    </row>
    <row r="9" spans="1:12" x14ac:dyDescent="0.2">
      <c r="A9" s="2" t="s">
        <v>150</v>
      </c>
      <c r="B9" s="4">
        <v>0</v>
      </c>
      <c r="C9" s="4">
        <v>0</v>
      </c>
      <c r="D9" s="4">
        <v>0</v>
      </c>
      <c r="E9" t="s">
        <v>151</v>
      </c>
      <c r="F9" s="4">
        <v>0</v>
      </c>
      <c r="G9" s="4">
        <v>0</v>
      </c>
      <c r="H9" s="4">
        <v>0</v>
      </c>
      <c r="I9" t="s">
        <v>152</v>
      </c>
      <c r="J9" s="4">
        <v>0</v>
      </c>
      <c r="K9" s="4">
        <v>0</v>
      </c>
      <c r="L9" s="4">
        <v>0</v>
      </c>
    </row>
    <row r="10" spans="1:12" x14ac:dyDescent="0.2">
      <c r="A10" s="2" t="s">
        <v>153</v>
      </c>
      <c r="B10" s="4">
        <v>0</v>
      </c>
      <c r="C10" s="4">
        <v>0</v>
      </c>
      <c r="D10" s="4">
        <v>0</v>
      </c>
      <c r="E10" t="s">
        <v>154</v>
      </c>
      <c r="F10" s="4">
        <v>0</v>
      </c>
      <c r="G10" s="4">
        <v>0</v>
      </c>
      <c r="H10" s="4">
        <v>0</v>
      </c>
      <c r="I10" t="s">
        <v>152</v>
      </c>
      <c r="J10" s="4">
        <v>0</v>
      </c>
      <c r="K10" s="4">
        <v>0</v>
      </c>
      <c r="L10" s="4">
        <v>0</v>
      </c>
    </row>
    <row r="11" spans="1:12" x14ac:dyDescent="0.2">
      <c r="A11" s="2" t="s">
        <v>155</v>
      </c>
      <c r="B11" s="4">
        <v>0</v>
      </c>
      <c r="C11" s="4">
        <v>0</v>
      </c>
      <c r="D11" s="4">
        <v>0</v>
      </c>
      <c r="E11" t="s">
        <v>156</v>
      </c>
      <c r="F11" s="4">
        <v>0</v>
      </c>
      <c r="G11" s="4">
        <v>0</v>
      </c>
      <c r="H11" s="4">
        <v>0</v>
      </c>
      <c r="I11" t="s">
        <v>152</v>
      </c>
      <c r="J11" s="4">
        <v>0</v>
      </c>
      <c r="K11" s="4">
        <v>0</v>
      </c>
      <c r="L11" s="4">
        <v>0</v>
      </c>
    </row>
    <row r="12" spans="1:12" x14ac:dyDescent="0.2">
      <c r="A12" s="2" t="s">
        <v>157</v>
      </c>
      <c r="B12" s="4">
        <v>0</v>
      </c>
      <c r="C12" s="4">
        <v>0</v>
      </c>
      <c r="D12" s="4">
        <v>0</v>
      </c>
      <c r="E12" t="s">
        <v>158</v>
      </c>
      <c r="F12" s="4">
        <v>0</v>
      </c>
      <c r="G12" s="4">
        <v>0</v>
      </c>
      <c r="H12" s="4">
        <v>0</v>
      </c>
      <c r="I12" t="s">
        <v>152</v>
      </c>
      <c r="J12" s="4">
        <v>0</v>
      </c>
      <c r="K12" s="4">
        <v>0</v>
      </c>
      <c r="L12" s="4">
        <v>0</v>
      </c>
    </row>
    <row r="13" spans="1:12" x14ac:dyDescent="0.2">
      <c r="A13" s="2" t="s">
        <v>159</v>
      </c>
      <c r="B13" s="4">
        <v>0</v>
      </c>
      <c r="C13" s="4">
        <v>0</v>
      </c>
      <c r="D13" s="4">
        <v>0</v>
      </c>
      <c r="E13" t="s">
        <v>160</v>
      </c>
      <c r="F13" s="4">
        <v>0</v>
      </c>
      <c r="G13" s="4">
        <v>0</v>
      </c>
      <c r="H13" s="4">
        <v>0</v>
      </c>
      <c r="I13" t="s">
        <v>161</v>
      </c>
      <c r="J13" s="4">
        <v>0</v>
      </c>
      <c r="K13" s="4">
        <v>0</v>
      </c>
      <c r="L13" s="4">
        <v>0</v>
      </c>
    </row>
    <row r="14" spans="1:12" x14ac:dyDescent="0.2">
      <c r="A14" s="2" t="s">
        <v>162</v>
      </c>
      <c r="B14" s="4">
        <v>0</v>
      </c>
      <c r="C14" s="4">
        <v>0</v>
      </c>
      <c r="D14" s="4">
        <v>0</v>
      </c>
      <c r="E14" t="s">
        <v>163</v>
      </c>
      <c r="F14" s="4">
        <v>0</v>
      </c>
      <c r="G14" s="4">
        <v>0</v>
      </c>
      <c r="H14" s="4">
        <v>0</v>
      </c>
      <c r="I14" t="s">
        <v>164</v>
      </c>
      <c r="J14" s="4">
        <v>0</v>
      </c>
      <c r="K14" s="4">
        <v>0</v>
      </c>
      <c r="L14" s="4">
        <v>0</v>
      </c>
    </row>
    <row r="15" spans="1:12" x14ac:dyDescent="0.2">
      <c r="A15" s="2" t="s">
        <v>165</v>
      </c>
      <c r="B15" s="4">
        <v>5</v>
      </c>
      <c r="C15" s="4">
        <v>6</v>
      </c>
      <c r="D15" s="4">
        <v>4</v>
      </c>
      <c r="E15" t="s">
        <v>166</v>
      </c>
      <c r="F15" s="4">
        <v>10356</v>
      </c>
      <c r="G15" s="4">
        <v>19068</v>
      </c>
      <c r="H15" s="4">
        <v>10418</v>
      </c>
      <c r="I15" t="s">
        <v>164</v>
      </c>
      <c r="J15" s="4">
        <v>2071</v>
      </c>
      <c r="K15" s="4">
        <v>3178</v>
      </c>
      <c r="L15" s="4">
        <v>2605</v>
      </c>
    </row>
    <row r="16" spans="1:12" x14ac:dyDescent="0.2">
      <c r="A16" s="2" t="s">
        <v>167</v>
      </c>
    </row>
  </sheetData>
  <pageMargins left="0.75" right="0.75" top="1" bottom="1" header="0.5" footer="0.5"/>
  <pageSetup paperSize="9" scale="0" firstPageNumber="0" fitToWidth="0" fitToHeight="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Normal="100" workbookViewId="0"/>
  </sheetViews>
  <sheetFormatPr defaultRowHeight="12.75" x14ac:dyDescent="0.2"/>
  <sheetData>
    <row r="1" spans="1:3" ht="18" x14ac:dyDescent="0.25">
      <c r="A1" s="1" t="s">
        <v>168</v>
      </c>
    </row>
    <row r="3" spans="1:3" x14ac:dyDescent="0.2">
      <c r="A3" s="2" t="s">
        <v>169</v>
      </c>
      <c r="C3" t="s">
        <v>11</v>
      </c>
    </row>
    <row r="4" spans="1:3" x14ac:dyDescent="0.2">
      <c r="A4" s="2" t="s">
        <v>170</v>
      </c>
      <c r="C4" t="s">
        <v>171</v>
      </c>
    </row>
    <row r="5" spans="1:3" x14ac:dyDescent="0.2">
      <c r="A5" s="2" t="s">
        <v>172</v>
      </c>
      <c r="C5" t="s">
        <v>173</v>
      </c>
    </row>
    <row r="6" spans="1:3" x14ac:dyDescent="0.2">
      <c r="A6" s="2" t="s">
        <v>174</v>
      </c>
      <c r="C6" t="s">
        <v>175</v>
      </c>
    </row>
    <row r="7" spans="1:3" x14ac:dyDescent="0.2">
      <c r="A7" s="2" t="s">
        <v>176</v>
      </c>
      <c r="C7" t="s">
        <v>177</v>
      </c>
    </row>
    <row r="8" spans="1:3" x14ac:dyDescent="0.2">
      <c r="A8" s="2" t="s">
        <v>178</v>
      </c>
      <c r="C8" t="s">
        <v>179</v>
      </c>
    </row>
    <row r="9" spans="1:3" x14ac:dyDescent="0.2">
      <c r="A9" s="2" t="s">
        <v>180</v>
      </c>
      <c r="C9" t="s">
        <v>181</v>
      </c>
    </row>
    <row r="10" spans="1:3" x14ac:dyDescent="0.2">
      <c r="A10" s="2" t="s">
        <v>182</v>
      </c>
      <c r="C10" t="s">
        <v>183</v>
      </c>
    </row>
    <row r="11" spans="1:3" x14ac:dyDescent="0.2">
      <c r="A11" s="2" t="s">
        <v>184</v>
      </c>
      <c r="C11" t="s">
        <v>185</v>
      </c>
    </row>
    <row r="12" spans="1:3" x14ac:dyDescent="0.2">
      <c r="A12" s="2" t="s">
        <v>186</v>
      </c>
      <c r="C12" t="s">
        <v>187</v>
      </c>
    </row>
    <row r="13" spans="1:3" x14ac:dyDescent="0.2">
      <c r="A13" s="2" t="s">
        <v>188</v>
      </c>
      <c r="C13" t="s">
        <v>189</v>
      </c>
    </row>
    <row r="14" spans="1:3" x14ac:dyDescent="0.2">
      <c r="A14" s="2" t="s">
        <v>190</v>
      </c>
      <c r="C14" t="s">
        <v>191</v>
      </c>
    </row>
    <row r="17" spans="1:9" ht="15.75" x14ac:dyDescent="0.25">
      <c r="A17" s="3" t="s">
        <v>192</v>
      </c>
    </row>
    <row r="18" spans="1:9" x14ac:dyDescent="0.2">
      <c r="A18" s="2" t="s">
        <v>193</v>
      </c>
      <c r="C18" s="2" t="s">
        <v>194</v>
      </c>
      <c r="E18" s="2" t="s">
        <v>195</v>
      </c>
      <c r="G18" s="2" t="s">
        <v>196</v>
      </c>
      <c r="I18" s="2" t="s">
        <v>197</v>
      </c>
    </row>
    <row r="19" spans="1:9" x14ac:dyDescent="0.2">
      <c r="A19" t="s">
        <v>198</v>
      </c>
      <c r="C19" t="s">
        <v>199</v>
      </c>
      <c r="E19" t="s">
        <v>200</v>
      </c>
      <c r="G19" t="s">
        <v>201</v>
      </c>
      <c r="I19" t="s">
        <v>202</v>
      </c>
    </row>
    <row r="21" spans="1:9" ht="15.75" x14ac:dyDescent="0.25">
      <c r="A21" s="3" t="s">
        <v>203</v>
      </c>
    </row>
    <row r="22" spans="1:9" x14ac:dyDescent="0.2">
      <c r="A22" s="2" t="s">
        <v>193</v>
      </c>
      <c r="C22" s="2" t="s">
        <v>194</v>
      </c>
      <c r="E22" s="2" t="s">
        <v>195</v>
      </c>
      <c r="G22" s="2" t="s">
        <v>196</v>
      </c>
      <c r="I22" s="2" t="s">
        <v>197</v>
      </c>
    </row>
    <row r="24" spans="1:9" x14ac:dyDescent="0.2">
      <c r="A24" t="s">
        <v>198</v>
      </c>
      <c r="C24" t="s">
        <v>199</v>
      </c>
      <c r="E24" t="s">
        <v>200</v>
      </c>
      <c r="G24" t="s">
        <v>201</v>
      </c>
      <c r="I24" t="s">
        <v>202</v>
      </c>
    </row>
    <row r="27" spans="1:9" ht="15.75" x14ac:dyDescent="0.25">
      <c r="A27" s="3" t="s">
        <v>204</v>
      </c>
    </row>
    <row r="28" spans="1:9" x14ac:dyDescent="0.2">
      <c r="A28" s="2" t="s">
        <v>205</v>
      </c>
    </row>
    <row r="30" spans="1:9" x14ac:dyDescent="0.2">
      <c r="A30" s="2" t="s">
        <v>206</v>
      </c>
    </row>
    <row r="31" spans="1:9" x14ac:dyDescent="0.2">
      <c r="A31" t="s">
        <v>207</v>
      </c>
      <c r="I31" t="s">
        <v>208</v>
      </c>
    </row>
    <row r="32" spans="1:9" x14ac:dyDescent="0.2">
      <c r="A32" t="s">
        <v>209</v>
      </c>
      <c r="I32" t="s">
        <v>208</v>
      </c>
    </row>
    <row r="33" spans="1:9" x14ac:dyDescent="0.2">
      <c r="A33" t="s">
        <v>210</v>
      </c>
      <c r="I33" t="s">
        <v>208</v>
      </c>
    </row>
    <row r="34" spans="1:9" x14ac:dyDescent="0.2">
      <c r="A34" t="s">
        <v>211</v>
      </c>
      <c r="I34" t="s">
        <v>212</v>
      </c>
    </row>
    <row r="35" spans="1:9" x14ac:dyDescent="0.2">
      <c r="A35" s="2" t="s">
        <v>213</v>
      </c>
    </row>
    <row r="36" spans="1:9" x14ac:dyDescent="0.2">
      <c r="A36" t="s">
        <v>214</v>
      </c>
      <c r="I36" t="s">
        <v>215</v>
      </c>
    </row>
    <row r="37" spans="1:9" x14ac:dyDescent="0.2">
      <c r="A37" t="s">
        <v>216</v>
      </c>
      <c r="I37" t="s">
        <v>208</v>
      </c>
    </row>
    <row r="38" spans="1:9" x14ac:dyDescent="0.2">
      <c r="A38" t="s">
        <v>217</v>
      </c>
      <c r="I38" t="s">
        <v>208</v>
      </c>
    </row>
    <row r="39" spans="1:9" x14ac:dyDescent="0.2">
      <c r="A39" t="s">
        <v>218</v>
      </c>
      <c r="I39" t="s">
        <v>219</v>
      </c>
    </row>
    <row r="40" spans="1:9" x14ac:dyDescent="0.2">
      <c r="A40" t="s">
        <v>220</v>
      </c>
      <c r="I40" t="s">
        <v>117</v>
      </c>
    </row>
    <row r="41" spans="1:9" x14ac:dyDescent="0.2">
      <c r="A41" t="s">
        <v>221</v>
      </c>
      <c r="I41" t="s">
        <v>208</v>
      </c>
    </row>
    <row r="42" spans="1:9" x14ac:dyDescent="0.2">
      <c r="A42" t="s">
        <v>222</v>
      </c>
      <c r="I42" t="s">
        <v>208</v>
      </c>
    </row>
    <row r="43" spans="1:9" x14ac:dyDescent="0.2">
      <c r="A43" t="s">
        <v>223</v>
      </c>
      <c r="I43" t="s">
        <v>208</v>
      </c>
    </row>
    <row r="44" spans="1:9" x14ac:dyDescent="0.2">
      <c r="A44" t="s">
        <v>224</v>
      </c>
      <c r="I44" t="s">
        <v>208</v>
      </c>
    </row>
    <row r="45" spans="1:9" x14ac:dyDescent="0.2">
      <c r="A45" t="s">
        <v>225</v>
      </c>
      <c r="I45" t="s">
        <v>208</v>
      </c>
    </row>
    <row r="46" spans="1:9" x14ac:dyDescent="0.2">
      <c r="A46" t="s">
        <v>226</v>
      </c>
      <c r="I46" t="s">
        <v>208</v>
      </c>
    </row>
    <row r="47" spans="1:9" x14ac:dyDescent="0.2">
      <c r="A47" t="s">
        <v>227</v>
      </c>
      <c r="I47" t="s">
        <v>228</v>
      </c>
    </row>
    <row r="49" spans="1:5" x14ac:dyDescent="0.2">
      <c r="A49" s="2" t="s">
        <v>229</v>
      </c>
      <c r="C49" t="s">
        <v>11</v>
      </c>
    </row>
    <row r="52" spans="1:5" ht="15.75" x14ac:dyDescent="0.25">
      <c r="A52" s="3" t="s">
        <v>230</v>
      </c>
    </row>
    <row r="53" spans="1:5" x14ac:dyDescent="0.2">
      <c r="A53" s="2" t="s">
        <v>193</v>
      </c>
      <c r="C53" s="2" t="s">
        <v>194</v>
      </c>
      <c r="E53" s="2" t="s">
        <v>231</v>
      </c>
    </row>
    <row r="54" spans="1:5" x14ac:dyDescent="0.2">
      <c r="A54" t="s">
        <v>232</v>
      </c>
      <c r="C54" t="s">
        <v>233</v>
      </c>
      <c r="E54" t="s">
        <v>234</v>
      </c>
    </row>
    <row r="55" spans="1:5" x14ac:dyDescent="0.2">
      <c r="A55" t="s">
        <v>235</v>
      </c>
      <c r="C55" t="s">
        <v>236</v>
      </c>
      <c r="E55" t="s">
        <v>237</v>
      </c>
    </row>
    <row r="56" spans="1:5" x14ac:dyDescent="0.2">
      <c r="A56" t="s">
        <v>238</v>
      </c>
      <c r="C56" t="s">
        <v>239</v>
      </c>
      <c r="E56" t="s">
        <v>240</v>
      </c>
    </row>
    <row r="57" spans="1:5" x14ac:dyDescent="0.2">
      <c r="A57" t="s">
        <v>241</v>
      </c>
      <c r="C57" t="s">
        <v>242</v>
      </c>
      <c r="E57" t="s">
        <v>243</v>
      </c>
    </row>
  </sheetData>
  <pageMargins left="0.75" right="0.75" top="1" bottom="1" header="0.5" footer="0.5"/>
  <pageSetup paperSize="9" scale="0" firstPageNumber="0" fitToWidth="0" fitToHeight="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zoomScaleNormal="100" workbookViewId="0"/>
  </sheetViews>
  <sheetFormatPr defaultRowHeight="12.75" x14ac:dyDescent="0.2"/>
  <sheetData>
    <row r="1" spans="1:9" ht="18" x14ac:dyDescent="0.25">
      <c r="A1" s="1" t="s">
        <v>39</v>
      </c>
    </row>
    <row r="4" spans="1:9" x14ac:dyDescent="0.2">
      <c r="A4" s="2" t="s">
        <v>244</v>
      </c>
      <c r="C4" t="s">
        <v>245</v>
      </c>
    </row>
    <row r="5" spans="1:9" x14ac:dyDescent="0.2">
      <c r="A5" s="2" t="s">
        <v>246</v>
      </c>
    </row>
    <row r="6" spans="1:9" x14ac:dyDescent="0.2">
      <c r="A6" t="s">
        <v>247</v>
      </c>
      <c r="I6" t="s">
        <v>248</v>
      </c>
    </row>
    <row r="7" spans="1:9" x14ac:dyDescent="0.2">
      <c r="A7" t="s">
        <v>249</v>
      </c>
      <c r="I7" t="s">
        <v>248</v>
      </c>
    </row>
    <row r="8" spans="1:9" x14ac:dyDescent="0.2">
      <c r="A8" t="s">
        <v>250</v>
      </c>
      <c r="I8" t="s">
        <v>251</v>
      </c>
    </row>
    <row r="9" spans="1:9" x14ac:dyDescent="0.2">
      <c r="A9" t="s">
        <v>252</v>
      </c>
      <c r="I9" t="s">
        <v>208</v>
      </c>
    </row>
    <row r="10" spans="1:9" x14ac:dyDescent="0.2">
      <c r="A10" t="s">
        <v>253</v>
      </c>
      <c r="I10" t="s">
        <v>208</v>
      </c>
    </row>
    <row r="11" spans="1:9" x14ac:dyDescent="0.2">
      <c r="A11" t="s">
        <v>254</v>
      </c>
      <c r="I11" t="s">
        <v>255</v>
      </c>
    </row>
    <row r="12" spans="1:9" x14ac:dyDescent="0.2">
      <c r="A12" s="2" t="s">
        <v>256</v>
      </c>
    </row>
    <row r="13" spans="1:9" x14ac:dyDescent="0.2">
      <c r="A13" t="s">
        <v>257</v>
      </c>
      <c r="I13" t="s">
        <v>258</v>
      </c>
    </row>
    <row r="14" spans="1:9" x14ac:dyDescent="0.2">
      <c r="A14" t="s">
        <v>259</v>
      </c>
      <c r="I14" t="s">
        <v>255</v>
      </c>
    </row>
    <row r="15" spans="1:9" x14ac:dyDescent="0.2">
      <c r="A15" t="s">
        <v>260</v>
      </c>
      <c r="I15" t="s">
        <v>208</v>
      </c>
    </row>
    <row r="16" spans="1:9" x14ac:dyDescent="0.2">
      <c r="A16" s="2" t="s">
        <v>261</v>
      </c>
    </row>
    <row r="17" spans="1:9" x14ac:dyDescent="0.2">
      <c r="A17" t="s">
        <v>262</v>
      </c>
      <c r="I17" t="s">
        <v>212</v>
      </c>
    </row>
    <row r="18" spans="1:9" x14ac:dyDescent="0.2">
      <c r="A18" t="s">
        <v>263</v>
      </c>
      <c r="I18" t="s">
        <v>212</v>
      </c>
    </row>
    <row r="19" spans="1:9" x14ac:dyDescent="0.2">
      <c r="A19" t="s">
        <v>264</v>
      </c>
      <c r="I19" t="s">
        <v>265</v>
      </c>
    </row>
    <row r="20" spans="1:9" x14ac:dyDescent="0.2">
      <c r="A20" t="s">
        <v>266</v>
      </c>
      <c r="I20" t="s">
        <v>115</v>
      </c>
    </row>
    <row r="21" spans="1:9" x14ac:dyDescent="0.2">
      <c r="A21" t="s">
        <v>267</v>
      </c>
      <c r="I21" t="s">
        <v>181</v>
      </c>
    </row>
    <row r="22" spans="1:9" x14ac:dyDescent="0.2">
      <c r="A22" t="s">
        <v>268</v>
      </c>
      <c r="I22" t="s">
        <v>208</v>
      </c>
    </row>
    <row r="23" spans="1:9" x14ac:dyDescent="0.2">
      <c r="A23" t="s">
        <v>269</v>
      </c>
      <c r="I23" t="s">
        <v>270</v>
      </c>
    </row>
    <row r="24" spans="1:9" x14ac:dyDescent="0.2">
      <c r="A24" t="s">
        <v>271</v>
      </c>
      <c r="I24" t="s">
        <v>272</v>
      </c>
    </row>
    <row r="25" spans="1:9" x14ac:dyDescent="0.2">
      <c r="A25" t="s">
        <v>273</v>
      </c>
      <c r="I25" t="s">
        <v>208</v>
      </c>
    </row>
    <row r="26" spans="1:9" x14ac:dyDescent="0.2">
      <c r="A26" t="s">
        <v>274</v>
      </c>
      <c r="I26" t="s">
        <v>255</v>
      </c>
    </row>
    <row r="27" spans="1:9" x14ac:dyDescent="0.2">
      <c r="A27" t="s">
        <v>275</v>
      </c>
      <c r="I27" t="s">
        <v>255</v>
      </c>
    </row>
    <row r="28" spans="1:9" x14ac:dyDescent="0.2">
      <c r="A28" s="2" t="s">
        <v>276</v>
      </c>
    </row>
    <row r="29" spans="1:9" x14ac:dyDescent="0.2">
      <c r="A29" t="s">
        <v>277</v>
      </c>
      <c r="I29" t="s">
        <v>278</v>
      </c>
    </row>
    <row r="30" spans="1:9" x14ac:dyDescent="0.2">
      <c r="A30" t="s">
        <v>279</v>
      </c>
      <c r="I30" t="s">
        <v>280</v>
      </c>
    </row>
    <row r="31" spans="1:9" x14ac:dyDescent="0.2">
      <c r="A31" t="s">
        <v>281</v>
      </c>
      <c r="I31" t="s">
        <v>282</v>
      </c>
    </row>
    <row r="32" spans="1:9" x14ac:dyDescent="0.2">
      <c r="A32" t="s">
        <v>283</v>
      </c>
      <c r="I32" t="s">
        <v>248</v>
      </c>
    </row>
    <row r="33" spans="1:9" x14ac:dyDescent="0.2">
      <c r="A33" t="s">
        <v>284</v>
      </c>
      <c r="I33" t="s">
        <v>248</v>
      </c>
    </row>
    <row r="34" spans="1:9" x14ac:dyDescent="0.2">
      <c r="A34" t="s">
        <v>285</v>
      </c>
      <c r="I34" t="s">
        <v>248</v>
      </c>
    </row>
    <row r="35" spans="1:9" x14ac:dyDescent="0.2">
      <c r="A35" t="s">
        <v>286</v>
      </c>
      <c r="I35" t="s">
        <v>61</v>
      </c>
    </row>
    <row r="36" spans="1:9" x14ac:dyDescent="0.2">
      <c r="A36" s="2" t="s">
        <v>287</v>
      </c>
    </row>
    <row r="37" spans="1:9" x14ac:dyDescent="0.2">
      <c r="A37" t="s">
        <v>288</v>
      </c>
      <c r="I37" t="s">
        <v>208</v>
      </c>
    </row>
    <row r="38" spans="1:9" x14ac:dyDescent="0.2">
      <c r="A38" t="s">
        <v>289</v>
      </c>
      <c r="I38" t="s">
        <v>208</v>
      </c>
    </row>
    <row r="39" spans="1:9" x14ac:dyDescent="0.2">
      <c r="A39" t="s">
        <v>290</v>
      </c>
      <c r="I39" t="s">
        <v>208</v>
      </c>
    </row>
    <row r="40" spans="1:9" x14ac:dyDescent="0.2">
      <c r="A40" t="s">
        <v>291</v>
      </c>
      <c r="I40" t="s">
        <v>208</v>
      </c>
    </row>
    <row r="41" spans="1:9" x14ac:dyDescent="0.2">
      <c r="A41" s="2" t="s">
        <v>292</v>
      </c>
    </row>
    <row r="42" spans="1:9" x14ac:dyDescent="0.2">
      <c r="A42" t="s">
        <v>293</v>
      </c>
      <c r="I42" t="s">
        <v>208</v>
      </c>
    </row>
    <row r="43" spans="1:9" x14ac:dyDescent="0.2">
      <c r="A43" t="s">
        <v>294</v>
      </c>
      <c r="I43" t="s">
        <v>295</v>
      </c>
    </row>
    <row r="46" spans="1:9" x14ac:dyDescent="0.2">
      <c r="A46" s="2" t="s">
        <v>244</v>
      </c>
      <c r="C46" t="s">
        <v>296</v>
      </c>
    </row>
    <row r="47" spans="1:9" x14ac:dyDescent="0.2">
      <c r="A47" s="2" t="s">
        <v>246</v>
      </c>
    </row>
    <row r="48" spans="1:9" x14ac:dyDescent="0.2">
      <c r="A48" t="s">
        <v>247</v>
      </c>
      <c r="I48" t="s">
        <v>248</v>
      </c>
    </row>
    <row r="49" spans="1:9" x14ac:dyDescent="0.2">
      <c r="A49" t="s">
        <v>249</v>
      </c>
      <c r="I49" t="s">
        <v>248</v>
      </c>
    </row>
    <row r="50" spans="1:9" x14ac:dyDescent="0.2">
      <c r="A50" t="s">
        <v>250</v>
      </c>
      <c r="I50" t="s">
        <v>251</v>
      </c>
    </row>
    <row r="51" spans="1:9" x14ac:dyDescent="0.2">
      <c r="A51" t="s">
        <v>252</v>
      </c>
      <c r="I51" t="s">
        <v>297</v>
      </c>
    </row>
    <row r="52" spans="1:9" x14ac:dyDescent="0.2">
      <c r="A52" t="s">
        <v>253</v>
      </c>
      <c r="I52" t="s">
        <v>208</v>
      </c>
    </row>
    <row r="53" spans="1:9" x14ac:dyDescent="0.2">
      <c r="A53" t="s">
        <v>254</v>
      </c>
      <c r="I53" t="s">
        <v>255</v>
      </c>
    </row>
    <row r="54" spans="1:9" x14ac:dyDescent="0.2">
      <c r="A54" s="2" t="s">
        <v>256</v>
      </c>
    </row>
    <row r="55" spans="1:9" x14ac:dyDescent="0.2">
      <c r="A55" t="s">
        <v>298</v>
      </c>
      <c r="I55" t="s">
        <v>299</v>
      </c>
    </row>
    <row r="56" spans="1:9" x14ac:dyDescent="0.2">
      <c r="A56" t="s">
        <v>300</v>
      </c>
      <c r="I56" t="s">
        <v>301</v>
      </c>
    </row>
    <row r="57" spans="1:9" x14ac:dyDescent="0.2">
      <c r="A57" t="s">
        <v>302</v>
      </c>
      <c r="I57" t="s">
        <v>303</v>
      </c>
    </row>
    <row r="58" spans="1:9" x14ac:dyDescent="0.2">
      <c r="A58" t="s">
        <v>259</v>
      </c>
      <c r="I58" t="s">
        <v>304</v>
      </c>
    </row>
    <row r="59" spans="1:9" x14ac:dyDescent="0.2">
      <c r="A59" t="s">
        <v>305</v>
      </c>
      <c r="I59" t="s">
        <v>306</v>
      </c>
    </row>
    <row r="60" spans="1:9" x14ac:dyDescent="0.2">
      <c r="A60" t="s">
        <v>307</v>
      </c>
      <c r="I60" t="s">
        <v>208</v>
      </c>
    </row>
    <row r="61" spans="1:9" x14ac:dyDescent="0.2">
      <c r="A61" t="s">
        <v>260</v>
      </c>
      <c r="I61" t="s">
        <v>208</v>
      </c>
    </row>
    <row r="62" spans="1:9" x14ac:dyDescent="0.2">
      <c r="A62" s="2" t="s">
        <v>308</v>
      </c>
    </row>
    <row r="63" spans="1:9" x14ac:dyDescent="0.2">
      <c r="A63" t="s">
        <v>309</v>
      </c>
      <c r="I63" t="s">
        <v>61</v>
      </c>
    </row>
    <row r="64" spans="1:9" x14ac:dyDescent="0.2">
      <c r="A64" s="2" t="s">
        <v>261</v>
      </c>
    </row>
    <row r="65" spans="1:9" x14ac:dyDescent="0.2">
      <c r="A65" t="s">
        <v>310</v>
      </c>
      <c r="I65" t="s">
        <v>311</v>
      </c>
    </row>
    <row r="66" spans="1:9" x14ac:dyDescent="0.2">
      <c r="A66" t="s">
        <v>312</v>
      </c>
      <c r="I66" t="s">
        <v>212</v>
      </c>
    </row>
    <row r="67" spans="1:9" x14ac:dyDescent="0.2">
      <c r="A67" t="s">
        <v>313</v>
      </c>
      <c r="I67" t="s">
        <v>314</v>
      </c>
    </row>
    <row r="68" spans="1:9" x14ac:dyDescent="0.2">
      <c r="A68" t="s">
        <v>315</v>
      </c>
      <c r="I68" t="s">
        <v>316</v>
      </c>
    </row>
    <row r="69" spans="1:9" x14ac:dyDescent="0.2">
      <c r="A69" t="s">
        <v>269</v>
      </c>
      <c r="I69" t="s">
        <v>317</v>
      </c>
    </row>
    <row r="70" spans="1:9" x14ac:dyDescent="0.2">
      <c r="A70" t="s">
        <v>271</v>
      </c>
      <c r="I70" t="s">
        <v>318</v>
      </c>
    </row>
    <row r="71" spans="1:9" x14ac:dyDescent="0.2">
      <c r="A71" t="s">
        <v>273</v>
      </c>
      <c r="I71" t="s">
        <v>319</v>
      </c>
    </row>
    <row r="72" spans="1:9" x14ac:dyDescent="0.2">
      <c r="A72" t="s">
        <v>320</v>
      </c>
      <c r="I72" t="s">
        <v>212</v>
      </c>
    </row>
    <row r="73" spans="1:9" x14ac:dyDescent="0.2">
      <c r="A73" s="2" t="s">
        <v>321</v>
      </c>
    </row>
    <row r="74" spans="1:9" x14ac:dyDescent="0.2">
      <c r="A74" t="s">
        <v>322</v>
      </c>
      <c r="I74" t="s">
        <v>248</v>
      </c>
    </row>
    <row r="75" spans="1:9" x14ac:dyDescent="0.2">
      <c r="A75" t="s">
        <v>323</v>
      </c>
      <c r="I75" t="s">
        <v>324</v>
      </c>
    </row>
    <row r="76" spans="1:9" x14ac:dyDescent="0.2">
      <c r="A76" t="s">
        <v>325</v>
      </c>
      <c r="I76" t="s">
        <v>326</v>
      </c>
    </row>
    <row r="77" spans="1:9" x14ac:dyDescent="0.2">
      <c r="A77" t="s">
        <v>327</v>
      </c>
      <c r="I77" t="s">
        <v>248</v>
      </c>
    </row>
    <row r="78" spans="1:9" x14ac:dyDescent="0.2">
      <c r="A78" t="s">
        <v>328</v>
      </c>
      <c r="I78" t="s">
        <v>248</v>
      </c>
    </row>
    <row r="79" spans="1:9" x14ac:dyDescent="0.2">
      <c r="A79" t="s">
        <v>329</v>
      </c>
      <c r="I79" t="s">
        <v>330</v>
      </c>
    </row>
    <row r="80" spans="1:9" x14ac:dyDescent="0.2">
      <c r="A80" s="2" t="s">
        <v>276</v>
      </c>
    </row>
    <row r="81" spans="1:9" x14ac:dyDescent="0.2">
      <c r="A81" t="s">
        <v>331</v>
      </c>
      <c r="I81" t="s">
        <v>248</v>
      </c>
    </row>
    <row r="82" spans="1:9" x14ac:dyDescent="0.2">
      <c r="A82" t="s">
        <v>332</v>
      </c>
      <c r="I82" t="s">
        <v>333</v>
      </c>
    </row>
    <row r="83" spans="1:9" x14ac:dyDescent="0.2">
      <c r="A83" t="s">
        <v>334</v>
      </c>
      <c r="I83" t="s">
        <v>335</v>
      </c>
    </row>
    <row r="84" spans="1:9" x14ac:dyDescent="0.2">
      <c r="A84" t="s">
        <v>336</v>
      </c>
      <c r="I84" t="s">
        <v>208</v>
      </c>
    </row>
    <row r="85" spans="1:9" x14ac:dyDescent="0.2">
      <c r="A85" t="s">
        <v>337</v>
      </c>
      <c r="I85" t="s">
        <v>338</v>
      </c>
    </row>
    <row r="86" spans="1:9" x14ac:dyDescent="0.2">
      <c r="A86" t="s">
        <v>339</v>
      </c>
      <c r="I86" t="s">
        <v>340</v>
      </c>
    </row>
    <row r="87" spans="1:9" x14ac:dyDescent="0.2">
      <c r="A87" t="s">
        <v>341</v>
      </c>
      <c r="I87" t="s">
        <v>342</v>
      </c>
    </row>
    <row r="88" spans="1:9" x14ac:dyDescent="0.2">
      <c r="A88" s="2" t="s">
        <v>287</v>
      </c>
    </row>
    <row r="89" spans="1:9" x14ac:dyDescent="0.2">
      <c r="A89" t="s">
        <v>343</v>
      </c>
      <c r="I89" t="s">
        <v>208</v>
      </c>
    </row>
    <row r="90" spans="1:9" x14ac:dyDescent="0.2">
      <c r="A90" t="s">
        <v>291</v>
      </c>
      <c r="I90" t="s">
        <v>208</v>
      </c>
    </row>
    <row r="91" spans="1:9" x14ac:dyDescent="0.2">
      <c r="A91" t="s">
        <v>344</v>
      </c>
      <c r="I91" t="s">
        <v>208</v>
      </c>
    </row>
    <row r="92" spans="1:9" x14ac:dyDescent="0.2">
      <c r="A92" s="2" t="s">
        <v>292</v>
      </c>
    </row>
    <row r="93" spans="1:9" x14ac:dyDescent="0.2">
      <c r="A93" t="s">
        <v>293</v>
      </c>
      <c r="I93" t="s">
        <v>208</v>
      </c>
    </row>
    <row r="94" spans="1:9" x14ac:dyDescent="0.2">
      <c r="A94" t="s">
        <v>294</v>
      </c>
      <c r="I94" t="s">
        <v>345</v>
      </c>
    </row>
  </sheetData>
  <pageMargins left="0.75" right="0.75" top="1" bottom="1" header="0.5" footer="0.5"/>
  <pageSetup paperSize="9" scale="0" firstPageNumber="0" fitToWidth="0" fitToHeight="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27"/>
  <sheetViews>
    <sheetView zoomScaleNormal="100" workbookViewId="0"/>
  </sheetViews>
  <sheetFormatPr defaultRowHeight="12.75" x14ac:dyDescent="0.2"/>
  <sheetData>
    <row r="4" spans="1:10" ht="18" x14ac:dyDescent="0.25">
      <c r="A4" s="1" t="s">
        <v>346</v>
      </c>
    </row>
    <row r="8" spans="1:10" x14ac:dyDescent="0.2">
      <c r="A8" s="2" t="s">
        <v>347</v>
      </c>
      <c r="B8" s="2" t="s">
        <v>348</v>
      </c>
      <c r="D8" s="2" t="s">
        <v>349</v>
      </c>
      <c r="F8" s="2" t="s">
        <v>350</v>
      </c>
      <c r="H8" s="2" t="s">
        <v>351</v>
      </c>
      <c r="J8" s="2" t="s">
        <v>352</v>
      </c>
    </row>
    <row r="9" spans="1:10" x14ac:dyDescent="0.2">
      <c r="B9" t="s">
        <v>353</v>
      </c>
      <c r="C9" t="s">
        <v>354</v>
      </c>
      <c r="D9" t="s">
        <v>353</v>
      </c>
      <c r="E9" t="s">
        <v>354</v>
      </c>
      <c r="F9" t="s">
        <v>353</v>
      </c>
      <c r="G9" t="s">
        <v>354</v>
      </c>
      <c r="H9" t="s">
        <v>353</v>
      </c>
      <c r="I9" t="s">
        <v>354</v>
      </c>
    </row>
    <row r="10" spans="1:10" x14ac:dyDescent="0.2">
      <c r="A10" t="s">
        <v>355</v>
      </c>
      <c r="B10" s="4">
        <v>0</v>
      </c>
      <c r="C10" s="4">
        <v>1</v>
      </c>
      <c r="D10" s="4">
        <v>0</v>
      </c>
      <c r="E10" s="4">
        <v>0</v>
      </c>
      <c r="F10" s="4">
        <v>0</v>
      </c>
      <c r="G10" s="4">
        <v>0</v>
      </c>
      <c r="H10" s="4">
        <f t="shared" ref="H10:H26" si="0">B10+D10+F10</f>
        <v>0</v>
      </c>
      <c r="I10" s="4">
        <f t="shared" ref="I10:I26" si="1">C10+E10+G10</f>
        <v>1</v>
      </c>
      <c r="J10" s="6">
        <f t="shared" ref="J10:J26" si="2">H10+I10</f>
        <v>1</v>
      </c>
    </row>
    <row r="11" spans="1:10" x14ac:dyDescent="0.2">
      <c r="A11" t="s">
        <v>356</v>
      </c>
      <c r="B11" s="4">
        <v>1</v>
      </c>
      <c r="C11" s="4">
        <v>2</v>
      </c>
      <c r="D11" s="4">
        <v>0</v>
      </c>
      <c r="E11" s="4">
        <v>0</v>
      </c>
      <c r="F11" s="4">
        <v>0</v>
      </c>
      <c r="G11" s="4">
        <v>0</v>
      </c>
      <c r="H11" s="4">
        <f t="shared" si="0"/>
        <v>1</v>
      </c>
      <c r="I11" s="4">
        <f t="shared" si="1"/>
        <v>2</v>
      </c>
      <c r="J11" s="6">
        <f t="shared" si="2"/>
        <v>3</v>
      </c>
    </row>
    <row r="12" spans="1:10" x14ac:dyDescent="0.2">
      <c r="A12" t="s">
        <v>357</v>
      </c>
      <c r="B12" s="4">
        <v>1</v>
      </c>
      <c r="C12" s="4">
        <v>7</v>
      </c>
      <c r="D12" s="4">
        <v>0</v>
      </c>
      <c r="E12" s="4">
        <v>0</v>
      </c>
      <c r="F12" s="4">
        <v>0</v>
      </c>
      <c r="G12" s="4">
        <v>0</v>
      </c>
      <c r="H12" s="4">
        <f t="shared" si="0"/>
        <v>1</v>
      </c>
      <c r="I12" s="4">
        <f t="shared" si="1"/>
        <v>7</v>
      </c>
      <c r="J12" s="6">
        <f t="shared" si="2"/>
        <v>8</v>
      </c>
    </row>
    <row r="13" spans="1:10" x14ac:dyDescent="0.2">
      <c r="A13" t="s">
        <v>358</v>
      </c>
      <c r="B13" s="4">
        <v>4</v>
      </c>
      <c r="C13" s="4">
        <v>8</v>
      </c>
      <c r="D13" s="4">
        <v>0</v>
      </c>
      <c r="E13" s="4">
        <v>0</v>
      </c>
      <c r="F13" s="4">
        <v>0</v>
      </c>
      <c r="G13" s="4">
        <v>0</v>
      </c>
      <c r="H13" s="4">
        <f t="shared" si="0"/>
        <v>4</v>
      </c>
      <c r="I13" s="4">
        <f t="shared" si="1"/>
        <v>8</v>
      </c>
      <c r="J13" s="6">
        <f t="shared" si="2"/>
        <v>12</v>
      </c>
    </row>
    <row r="14" spans="1:10" x14ac:dyDescent="0.2">
      <c r="A14" t="s">
        <v>359</v>
      </c>
      <c r="B14" s="4">
        <v>10</v>
      </c>
      <c r="C14" s="4">
        <v>7</v>
      </c>
      <c r="D14" s="4">
        <v>0</v>
      </c>
      <c r="E14" s="4">
        <v>0</v>
      </c>
      <c r="F14" s="4">
        <v>0</v>
      </c>
      <c r="G14" s="4">
        <v>0</v>
      </c>
      <c r="H14" s="4">
        <f t="shared" si="0"/>
        <v>10</v>
      </c>
      <c r="I14" s="4">
        <f t="shared" si="1"/>
        <v>7</v>
      </c>
      <c r="J14" s="6">
        <f t="shared" si="2"/>
        <v>17</v>
      </c>
    </row>
    <row r="15" spans="1:10" x14ac:dyDescent="0.2">
      <c r="A15" t="s">
        <v>360</v>
      </c>
      <c r="B15" s="4">
        <v>4</v>
      </c>
      <c r="C15" s="4">
        <v>3</v>
      </c>
      <c r="D15" s="4">
        <v>0</v>
      </c>
      <c r="E15" s="4">
        <v>0</v>
      </c>
      <c r="F15" s="4">
        <v>0</v>
      </c>
      <c r="G15" s="4">
        <v>0</v>
      </c>
      <c r="H15" s="4">
        <f t="shared" si="0"/>
        <v>4</v>
      </c>
      <c r="I15" s="4">
        <f t="shared" si="1"/>
        <v>3</v>
      </c>
      <c r="J15" s="6">
        <f t="shared" si="2"/>
        <v>7</v>
      </c>
    </row>
    <row r="16" spans="1:10" x14ac:dyDescent="0.2">
      <c r="A16" t="s">
        <v>361</v>
      </c>
      <c r="B16" s="4">
        <v>1</v>
      </c>
      <c r="C16" s="4">
        <v>1</v>
      </c>
      <c r="D16" s="4">
        <v>0</v>
      </c>
      <c r="E16" s="4">
        <v>0</v>
      </c>
      <c r="F16" s="4">
        <v>0</v>
      </c>
      <c r="G16" s="4">
        <v>0</v>
      </c>
      <c r="H16" s="4">
        <f t="shared" si="0"/>
        <v>1</v>
      </c>
      <c r="I16" s="4">
        <f t="shared" si="1"/>
        <v>1</v>
      </c>
      <c r="J16" s="6">
        <f t="shared" si="2"/>
        <v>2</v>
      </c>
    </row>
    <row r="17" spans="1:10" x14ac:dyDescent="0.2">
      <c r="A17" t="s">
        <v>362</v>
      </c>
      <c r="B17" s="4">
        <v>6</v>
      </c>
      <c r="C17" s="4">
        <v>28</v>
      </c>
      <c r="D17" s="4">
        <v>0</v>
      </c>
      <c r="E17" s="4">
        <v>0</v>
      </c>
      <c r="F17" s="4">
        <v>0</v>
      </c>
      <c r="G17" s="4">
        <v>8</v>
      </c>
      <c r="H17" s="4">
        <f t="shared" si="0"/>
        <v>6</v>
      </c>
      <c r="I17" s="4">
        <f t="shared" si="1"/>
        <v>36</v>
      </c>
      <c r="J17" s="6">
        <f t="shared" si="2"/>
        <v>42</v>
      </c>
    </row>
    <row r="18" spans="1:10" x14ac:dyDescent="0.2">
      <c r="A18" t="s">
        <v>363</v>
      </c>
      <c r="B18" s="4">
        <v>3</v>
      </c>
      <c r="C18" s="4">
        <v>3</v>
      </c>
      <c r="D18" s="4">
        <v>1</v>
      </c>
      <c r="E18" s="4">
        <v>1</v>
      </c>
      <c r="F18" s="4">
        <v>0</v>
      </c>
      <c r="G18" s="4">
        <v>2</v>
      </c>
      <c r="H18" s="4">
        <f t="shared" si="0"/>
        <v>4</v>
      </c>
      <c r="I18" s="4">
        <f t="shared" si="1"/>
        <v>6</v>
      </c>
      <c r="J18" s="6">
        <f t="shared" si="2"/>
        <v>10</v>
      </c>
    </row>
    <row r="19" spans="1:10" x14ac:dyDescent="0.2">
      <c r="A19" t="s">
        <v>364</v>
      </c>
      <c r="B19" s="4">
        <v>0</v>
      </c>
      <c r="C19" s="4">
        <v>1</v>
      </c>
      <c r="D19" s="4">
        <v>0</v>
      </c>
      <c r="E19" s="4">
        <v>0</v>
      </c>
      <c r="F19" s="4">
        <v>0</v>
      </c>
      <c r="G19" s="4">
        <v>0</v>
      </c>
      <c r="H19" s="4">
        <f t="shared" si="0"/>
        <v>0</v>
      </c>
      <c r="I19" s="4">
        <f t="shared" si="1"/>
        <v>1</v>
      </c>
      <c r="J19" s="6">
        <f t="shared" si="2"/>
        <v>1</v>
      </c>
    </row>
    <row r="20" spans="1:10" x14ac:dyDescent="0.2">
      <c r="A20" t="s">
        <v>365</v>
      </c>
      <c r="B20" s="4">
        <v>1</v>
      </c>
      <c r="C20" s="4">
        <v>2</v>
      </c>
      <c r="D20" s="4">
        <v>0</v>
      </c>
      <c r="E20" s="4">
        <v>0</v>
      </c>
      <c r="F20" s="4">
        <v>0</v>
      </c>
      <c r="G20" s="4">
        <v>0</v>
      </c>
      <c r="H20" s="4">
        <f t="shared" si="0"/>
        <v>1</v>
      </c>
      <c r="I20" s="4">
        <f t="shared" si="1"/>
        <v>2</v>
      </c>
      <c r="J20" s="6">
        <f t="shared" si="2"/>
        <v>3</v>
      </c>
    </row>
    <row r="21" spans="1:10" x14ac:dyDescent="0.2">
      <c r="A21" t="s">
        <v>366</v>
      </c>
      <c r="B21" s="4">
        <v>1</v>
      </c>
      <c r="C21" s="4">
        <v>1</v>
      </c>
      <c r="D21" s="4">
        <v>0</v>
      </c>
      <c r="E21" s="4">
        <v>0</v>
      </c>
      <c r="F21" s="4">
        <v>0</v>
      </c>
      <c r="G21" s="4">
        <v>0</v>
      </c>
      <c r="H21" s="4">
        <f t="shared" si="0"/>
        <v>1</v>
      </c>
      <c r="I21" s="4">
        <f t="shared" si="1"/>
        <v>1</v>
      </c>
      <c r="J21" s="6">
        <f t="shared" si="2"/>
        <v>2</v>
      </c>
    </row>
    <row r="22" spans="1:10" x14ac:dyDescent="0.2">
      <c r="A22" t="s">
        <v>367</v>
      </c>
      <c r="B22" s="4">
        <v>1</v>
      </c>
      <c r="C22" s="4">
        <v>0</v>
      </c>
      <c r="D22" s="4">
        <v>0</v>
      </c>
      <c r="E22" s="4">
        <v>0</v>
      </c>
      <c r="F22" s="4">
        <v>0</v>
      </c>
      <c r="G22" s="4">
        <v>0</v>
      </c>
      <c r="H22" s="4">
        <f t="shared" si="0"/>
        <v>1</v>
      </c>
      <c r="I22" s="4">
        <f t="shared" si="1"/>
        <v>0</v>
      </c>
      <c r="J22" s="6">
        <f t="shared" si="2"/>
        <v>1</v>
      </c>
    </row>
    <row r="23" spans="1:10" x14ac:dyDescent="0.2">
      <c r="A23" t="s">
        <v>368</v>
      </c>
      <c r="B23" s="4">
        <v>0</v>
      </c>
      <c r="C23" s="4">
        <v>1</v>
      </c>
      <c r="D23" s="4">
        <v>0</v>
      </c>
      <c r="E23" s="4">
        <v>0</v>
      </c>
      <c r="F23" s="4">
        <v>0</v>
      </c>
      <c r="G23" s="4">
        <v>0</v>
      </c>
      <c r="H23" s="4">
        <f t="shared" si="0"/>
        <v>0</v>
      </c>
      <c r="I23" s="4">
        <f t="shared" si="1"/>
        <v>1</v>
      </c>
      <c r="J23" s="6">
        <f t="shared" si="2"/>
        <v>1</v>
      </c>
    </row>
    <row r="24" spans="1:10" x14ac:dyDescent="0.2">
      <c r="A24" t="s">
        <v>369</v>
      </c>
      <c r="B24" s="4">
        <v>0</v>
      </c>
      <c r="C24" s="4">
        <v>2</v>
      </c>
      <c r="D24" s="4">
        <v>0</v>
      </c>
      <c r="E24" s="4">
        <v>0</v>
      </c>
      <c r="F24" s="4">
        <v>0</v>
      </c>
      <c r="G24" s="4">
        <v>0</v>
      </c>
      <c r="H24" s="4">
        <f t="shared" si="0"/>
        <v>0</v>
      </c>
      <c r="I24" s="4">
        <f t="shared" si="1"/>
        <v>2</v>
      </c>
      <c r="J24" s="6">
        <f t="shared" si="2"/>
        <v>2</v>
      </c>
    </row>
    <row r="25" spans="1:10" x14ac:dyDescent="0.2">
      <c r="A25" t="s">
        <v>370</v>
      </c>
      <c r="B25" s="4">
        <v>1</v>
      </c>
      <c r="C25" s="4">
        <v>5</v>
      </c>
      <c r="D25" s="4">
        <v>0</v>
      </c>
      <c r="E25" s="4">
        <v>0</v>
      </c>
      <c r="F25" s="4">
        <v>0</v>
      </c>
      <c r="G25" s="4">
        <v>0</v>
      </c>
      <c r="H25" s="4">
        <f t="shared" si="0"/>
        <v>1</v>
      </c>
      <c r="I25" s="4">
        <f t="shared" si="1"/>
        <v>5</v>
      </c>
      <c r="J25" s="6">
        <f t="shared" si="2"/>
        <v>6</v>
      </c>
    </row>
    <row r="26" spans="1:10" x14ac:dyDescent="0.2">
      <c r="A26" t="s">
        <v>371</v>
      </c>
      <c r="B26" s="4">
        <v>1</v>
      </c>
      <c r="C26" s="4">
        <v>0</v>
      </c>
      <c r="D26" s="4">
        <v>0</v>
      </c>
      <c r="E26" s="4">
        <v>0</v>
      </c>
      <c r="F26" s="4">
        <v>0</v>
      </c>
      <c r="G26" s="4">
        <v>0</v>
      </c>
      <c r="H26" s="4">
        <f t="shared" si="0"/>
        <v>1</v>
      </c>
      <c r="I26" s="4">
        <f t="shared" si="1"/>
        <v>0</v>
      </c>
      <c r="J26" s="6">
        <f t="shared" si="2"/>
        <v>1</v>
      </c>
    </row>
    <row r="27" spans="1:10" x14ac:dyDescent="0.2">
      <c r="A27" s="2" t="s">
        <v>352</v>
      </c>
      <c r="B27" s="6">
        <f t="shared" ref="B27:J27" si="3">SUM(B10:B26)</f>
        <v>35</v>
      </c>
      <c r="C27" s="6">
        <f t="shared" si="3"/>
        <v>72</v>
      </c>
      <c r="D27" s="6">
        <f t="shared" si="3"/>
        <v>1</v>
      </c>
      <c r="E27" s="6">
        <f t="shared" si="3"/>
        <v>1</v>
      </c>
      <c r="F27" s="6">
        <f t="shared" si="3"/>
        <v>0</v>
      </c>
      <c r="G27" s="6">
        <f t="shared" si="3"/>
        <v>10</v>
      </c>
      <c r="H27" s="6">
        <f t="shared" si="3"/>
        <v>36</v>
      </c>
      <c r="I27" s="6">
        <f t="shared" si="3"/>
        <v>83</v>
      </c>
      <c r="J27" s="6">
        <f t="shared" si="3"/>
        <v>119</v>
      </c>
    </row>
  </sheetData>
  <pageMargins left="0.75" right="0.75" top="1" bottom="1" header="0.5" footer="0.5"/>
  <pageSetup paperSize="9" scale="0" firstPageNumber="0" fitToWidth="0" fitToHeight="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Riepilogo</vt:lpstr>
      <vt:lpstr>Commenti Organi di Controllo</vt:lpstr>
      <vt:lpstr>Riepilogo Triennio</vt:lpstr>
      <vt:lpstr>Spese Medie ProCapite</vt:lpstr>
      <vt:lpstr>Giorni Medi Assenza</vt:lpstr>
      <vt:lpstr>Personale Flessibile</vt:lpstr>
      <vt:lpstr>SI_1</vt:lpstr>
      <vt:lpstr>SICI</vt:lpstr>
      <vt:lpstr>t1</vt:lpstr>
      <vt:lpstr>t2</vt:lpstr>
      <vt:lpstr>t2a</vt:lpstr>
      <vt:lpstr>t3</vt:lpstr>
      <vt:lpstr>t4</vt:lpstr>
      <vt:lpstr>t5</vt:lpstr>
      <vt:lpstr>t6</vt:lpstr>
      <vt:lpstr>t7</vt:lpstr>
      <vt:lpstr>t8</vt:lpstr>
      <vt:lpstr>t9</vt:lpstr>
      <vt:lpstr>t11</vt:lpstr>
      <vt:lpstr>t12</vt:lpstr>
      <vt:lpstr>t13</vt:lpstr>
      <vt:lpstr>t14</vt:lpstr>
      <vt:lpstr>t15</vt:lpstr>
      <vt:lpstr>SchedaRiconciliazione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Zarone</dc:creator>
  <cp:lastModifiedBy>Elena Zarone</cp:lastModifiedBy>
  <dcterms:created xsi:type="dcterms:W3CDTF">2021-01-21T14:40:57Z</dcterms:created>
  <dcterms:modified xsi:type="dcterms:W3CDTF">2021-01-21T14:40:58Z</dcterms:modified>
</cp:coreProperties>
</file>